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152" yWindow="1104" windowWidth="21828" windowHeight="8736"/>
  </bookViews>
  <sheets>
    <sheet name="Week_4-Game_1" sheetId="1" r:id="rId1"/>
    <sheet name="Week_4-Game_2" sheetId="2" r:id="rId2"/>
    <sheet name="Week_4-Game_3" sheetId="3" r:id="rId3"/>
    <sheet name="Week_4-Game_4" sheetId="4" r:id="rId4"/>
    <sheet name="Week_4-Game_5" sheetId="5" r:id="rId5"/>
    <sheet name="Week_4-Game_6" sheetId="6" r:id="rId6"/>
    <sheet name="Week_4-Game_7" sheetId="7" r:id="rId7"/>
    <sheet name="Week_4-Game_8" sheetId="8" r:id="rId8"/>
    <sheet name="Week_4-Game_9" sheetId="9" r:id="rId9"/>
    <sheet name="Week_4-Game_10" sheetId="10" r:id="rId10"/>
    <sheet name="Week_4-Game_11" sheetId="11" r:id="rId11"/>
    <sheet name="Week_4-Game_12" sheetId="12" r:id="rId12"/>
  </sheets>
  <externalReferences>
    <externalReference r:id="rId13"/>
    <externalReference r:id="rId14"/>
  </externalReferences>
  <definedNames>
    <definedName name="clrAgainstGoalie">[2]PlayerStats_Week02!$AK$5:$CK$481</definedName>
    <definedName name="clrGameSheet" localSheetId="0">'Week_4-Game_1'!$C$4,'Week_4-Game_1'!$E$4,'Week_4-Game_1'!$J$3:$M$4,'Week_4-Game_1'!$D$8:$D$18,'Week_4-Game_1'!$K$8:$K$18,'Week_4-Game_1'!$E$20,'Week_4-Game_1'!$L$20,'Week_4-Game_1'!$C$21:$D$21,'Week_4-Game_1'!$J$21:$K$21,'Week_4-Game_1'!$C$24:$J$43</definedName>
    <definedName name="clrGameSheet" localSheetId="9">'Week_4-Game_10'!$C$4,'Week_4-Game_10'!$E$4,'Week_4-Game_10'!$J$3:$M$4,'Week_4-Game_10'!$D$8:$D$18,'Week_4-Game_10'!$K$8:$K$18,'Week_4-Game_10'!$E$20,'Week_4-Game_10'!$L$20,'Week_4-Game_10'!$C$21:$D$21,'Week_4-Game_10'!$J$21:$K$21,'Week_4-Game_10'!$C$24:$J$43</definedName>
    <definedName name="clrGameSheet" localSheetId="10">'Week_4-Game_11'!$C$4,'Week_4-Game_11'!$E$4,'Week_4-Game_11'!$J$3:$M$4,'Week_4-Game_11'!$D$8:$D$18,'Week_4-Game_11'!$K$8:$K$18,'Week_4-Game_11'!$E$20,'Week_4-Game_11'!$L$20,'Week_4-Game_11'!$C$21:$D$21,'Week_4-Game_11'!$J$21:$K$21,'Week_4-Game_11'!$C$24:$J$43</definedName>
    <definedName name="clrGameSheet" localSheetId="11">'Week_4-Game_12'!$C$4,'Week_4-Game_12'!$E$4,'Week_4-Game_12'!$J$3:$M$4,'Week_4-Game_12'!$D$8:$D$18,'Week_4-Game_12'!$K$8:$K$18,'Week_4-Game_12'!$E$20,'Week_4-Game_12'!$L$20,'Week_4-Game_12'!$C$21:$D$21,'Week_4-Game_12'!$J$21:$K$21,'Week_4-Game_12'!$C$24:$J$43</definedName>
    <definedName name="clrGameSheet" localSheetId="1">'Week_4-Game_2'!$C$4,'Week_4-Game_2'!$E$4,'Week_4-Game_2'!$J$3:$M$4,'Week_4-Game_2'!$D$8:$D$18,'Week_4-Game_2'!$K$8:$K$18,'Week_4-Game_2'!$E$20,'Week_4-Game_2'!$L$20,'Week_4-Game_2'!$C$21:$D$21,'Week_4-Game_2'!$J$21:$K$21,'Week_4-Game_2'!$C$24:$J$43</definedName>
    <definedName name="clrGameSheet" localSheetId="2">'Week_4-Game_3'!$C$4,'Week_4-Game_3'!$E$4,'Week_4-Game_3'!$J$3:$M$4,'Week_4-Game_3'!$D$8:$D$18,'Week_4-Game_3'!$K$8:$K$18,'Week_4-Game_3'!$E$20,'Week_4-Game_3'!$L$20,'Week_4-Game_3'!$C$21:$D$21,'Week_4-Game_3'!$J$21:$K$21,'Week_4-Game_3'!$C$24:$J$43</definedName>
    <definedName name="clrGameSheet" localSheetId="3">'Week_4-Game_4'!$C$4,'Week_4-Game_4'!$E$4,'Week_4-Game_4'!$J$3:$M$4,'Week_4-Game_4'!$D$8:$D$18,'Week_4-Game_4'!$K$8:$K$18,'Week_4-Game_4'!$E$20,'Week_4-Game_4'!$L$20,'Week_4-Game_4'!$C$21:$D$21,'Week_4-Game_4'!$J$21:$K$21,'Week_4-Game_4'!$C$24:$J$43</definedName>
    <definedName name="clrGameSheet" localSheetId="4">'Week_4-Game_5'!$C$4,'Week_4-Game_5'!$E$4,'Week_4-Game_5'!$J$3:$M$4,'Week_4-Game_5'!$D$8:$D$18,'Week_4-Game_5'!$K$8:$K$18,'Week_4-Game_5'!$E$20,'Week_4-Game_5'!$L$20,'Week_4-Game_5'!$C$21:$D$21,'Week_4-Game_5'!$J$21:$K$21,'Week_4-Game_5'!$C$24:$J$43</definedName>
    <definedName name="clrGameSheet" localSheetId="5">'Week_4-Game_6'!$C$4,'Week_4-Game_6'!$E$4,'Week_4-Game_6'!$J$3:$M$4,'Week_4-Game_6'!$D$8:$D$18,'Week_4-Game_6'!$K$8:$K$18,'Week_4-Game_6'!$E$20,'Week_4-Game_6'!$L$20,'Week_4-Game_6'!$C$21:$D$21,'Week_4-Game_6'!$J$21:$K$21,'Week_4-Game_6'!$C$24:$J$43</definedName>
    <definedName name="clrGameSheet" localSheetId="6">'Week_4-Game_7'!$C$4,'Week_4-Game_7'!$E$4,'Week_4-Game_7'!$J$3:$M$4,'Week_4-Game_7'!$D$8:$D$18,'Week_4-Game_7'!$K$8:$K$18,'Week_4-Game_7'!$E$20,'Week_4-Game_7'!$L$20,'Week_4-Game_7'!$C$21:$D$21,'Week_4-Game_7'!$J$21:$K$21,'Week_4-Game_7'!$C$24:$J$43</definedName>
    <definedName name="clrGameSheet" localSheetId="7">'Week_4-Game_8'!$C$4,'Week_4-Game_8'!$E$4,'Week_4-Game_8'!$J$3:$M$4,'Week_4-Game_8'!$D$8:$D$18,'Week_4-Game_8'!$K$8:$K$18,'Week_4-Game_8'!$E$20,'Week_4-Game_8'!$L$20,'Week_4-Game_8'!$C$21:$D$21,'Week_4-Game_8'!$J$21:$K$21,'Week_4-Game_8'!$C$24:$J$43</definedName>
    <definedName name="clrGameSheet" localSheetId="8">'Week_4-Game_9'!$C$4,'Week_4-Game_9'!$E$4,'Week_4-Game_9'!$J$3:$M$4,'Week_4-Game_9'!$D$8:$D$18,'Week_4-Game_9'!$K$8:$K$18,'Week_4-Game_9'!$E$20,'Week_4-Game_9'!$L$20,'Week_4-Game_9'!$C$21:$D$21,'Week_4-Game_9'!$J$21:$K$21,'Week_4-Game_9'!$C$24:$J$43</definedName>
    <definedName name="clrGameSheet">[1]GameSheet!$C$4,[1]GameSheet!$E$4,[1]GameSheet!$J$3:$M$4,[1]GameSheet!$D$8:$D$18,[1]GameSheet!$K$8:$K$18,[1]GameSheet!$E$20,[1]GameSheet!$L$20,[1]GameSheet!$C$21:$D$21,[1]GameSheet!$J$21:$K$21,[1]GameSheet!$C$24:$J$43</definedName>
    <definedName name="clrGameSheet2" localSheetId="0">'Week_4-Game_1'!$C$4,'Week_4-Game_1'!$E$4,'Week_4-Game_1'!$J$3:$M$4,'Week_4-Game_1'!$D$8:$D$18,'Week_4-Game_1'!$K$8:$K$18,'Week_4-Game_1'!$E$20,'Week_4-Game_1'!$L$20,'Week_4-Game_1'!$C$21:$D$21,'Week_4-Game_1'!$J$21:$K$21,'Week_4-Game_1'!$C$24:$J$43,'Week_4-Game_1'!$C$16:$C$18,'Week_4-Game_1'!$J$16:$J$18</definedName>
    <definedName name="clrGameSheet2" localSheetId="9">'Week_4-Game_10'!$C$4,'Week_4-Game_10'!$E$4,'Week_4-Game_10'!$J$3:$M$4,'Week_4-Game_10'!$D$8:$D$18,'Week_4-Game_10'!$K$8:$K$18,'Week_4-Game_10'!$E$20,'Week_4-Game_10'!$L$20,'Week_4-Game_10'!$C$21:$D$21,'Week_4-Game_10'!$J$21:$K$21,'Week_4-Game_10'!$C$24:$J$43,'Week_4-Game_10'!$C$16:$C$18,'Week_4-Game_10'!$J$16:$J$18</definedName>
    <definedName name="clrGameSheet2" localSheetId="10">'Week_4-Game_11'!$C$4,'Week_4-Game_11'!$E$4,'Week_4-Game_11'!$J$3:$M$4,'Week_4-Game_11'!$D$8:$D$18,'Week_4-Game_11'!$K$8:$K$18,'Week_4-Game_11'!$E$20,'Week_4-Game_11'!$L$20,'Week_4-Game_11'!$C$21:$D$21,'Week_4-Game_11'!$J$21:$K$21,'Week_4-Game_11'!$C$24:$J$43,'Week_4-Game_11'!$C$16:$C$18,'Week_4-Game_11'!$J$16:$J$18</definedName>
    <definedName name="clrGameSheet2" localSheetId="11">'Week_4-Game_12'!$C$4,'Week_4-Game_12'!$E$4,'Week_4-Game_12'!$J$3:$M$4,'Week_4-Game_12'!$D$8:$D$18,'Week_4-Game_12'!$K$8:$K$18,'Week_4-Game_12'!$E$20,'Week_4-Game_12'!$L$20,'Week_4-Game_12'!$C$21:$D$21,'Week_4-Game_12'!$J$21:$K$21,'Week_4-Game_12'!$C$24:$J$43,'Week_4-Game_12'!$C$16:$C$18,'Week_4-Game_12'!$J$16:$J$18</definedName>
    <definedName name="clrGameSheet2" localSheetId="1">'Week_4-Game_2'!$C$4,'Week_4-Game_2'!$E$4,'Week_4-Game_2'!$J$3:$M$4,'Week_4-Game_2'!$D$8:$D$18,'Week_4-Game_2'!$K$8:$K$18,'Week_4-Game_2'!$E$20,'Week_4-Game_2'!$L$20,'Week_4-Game_2'!$C$21:$D$21,'Week_4-Game_2'!$J$21:$K$21,'Week_4-Game_2'!$C$24:$J$43,'Week_4-Game_2'!$C$16:$C$18,'Week_4-Game_2'!$J$16:$J$18</definedName>
    <definedName name="clrGameSheet2" localSheetId="2">'Week_4-Game_3'!$C$4,'Week_4-Game_3'!$E$4,'Week_4-Game_3'!$J$3:$M$4,'Week_4-Game_3'!$D$8:$D$18,'Week_4-Game_3'!$K$8:$K$18,'Week_4-Game_3'!$E$20,'Week_4-Game_3'!$L$20,'Week_4-Game_3'!$C$21:$D$21,'Week_4-Game_3'!$J$21:$K$21,'Week_4-Game_3'!$C$24:$J$43,'Week_4-Game_3'!$C$16:$C$18,'Week_4-Game_3'!$J$16:$J$18</definedName>
    <definedName name="clrGameSheet2" localSheetId="3">'Week_4-Game_4'!$C$4,'Week_4-Game_4'!$E$4,'Week_4-Game_4'!$J$3:$M$4,'Week_4-Game_4'!$D$8:$D$18,'Week_4-Game_4'!$K$8:$K$18,'Week_4-Game_4'!$E$20,'Week_4-Game_4'!$L$20,'Week_4-Game_4'!$C$21:$D$21,'Week_4-Game_4'!$J$21:$K$21,'Week_4-Game_4'!$C$24:$J$43,'Week_4-Game_4'!$C$16:$C$18,'Week_4-Game_4'!$J$16:$J$18</definedName>
    <definedName name="clrGameSheet2" localSheetId="4">'Week_4-Game_5'!$C$4,'Week_4-Game_5'!$E$4,'Week_4-Game_5'!$J$3:$M$4,'Week_4-Game_5'!$D$8:$D$18,'Week_4-Game_5'!$K$8:$K$18,'Week_4-Game_5'!$E$20,'Week_4-Game_5'!$L$20,'Week_4-Game_5'!$C$21:$D$21,'Week_4-Game_5'!$J$21:$K$21,'Week_4-Game_5'!$C$24:$J$43,'Week_4-Game_5'!$C$16:$C$18,'Week_4-Game_5'!$J$16:$J$18</definedName>
    <definedName name="clrGameSheet2" localSheetId="5">'Week_4-Game_6'!$C$4,'Week_4-Game_6'!$E$4,'Week_4-Game_6'!$J$3:$M$4,'Week_4-Game_6'!$D$8:$D$18,'Week_4-Game_6'!$K$8:$K$18,'Week_4-Game_6'!$E$20,'Week_4-Game_6'!$L$20,'Week_4-Game_6'!$C$21:$D$21,'Week_4-Game_6'!$J$21:$K$21,'Week_4-Game_6'!$C$24:$J$43,'Week_4-Game_6'!$C$16:$C$18,'Week_4-Game_6'!$J$16:$J$18</definedName>
    <definedName name="clrGameSheet2" localSheetId="6">'Week_4-Game_7'!$C$4,'Week_4-Game_7'!$E$4,'Week_4-Game_7'!$J$3:$M$4,'Week_4-Game_7'!$D$8:$D$18,'Week_4-Game_7'!$K$8:$K$18,'Week_4-Game_7'!$E$20,'Week_4-Game_7'!$L$20,'Week_4-Game_7'!$C$21:$D$21,'Week_4-Game_7'!$J$21:$K$21,'Week_4-Game_7'!$C$24:$J$43,'Week_4-Game_7'!$C$16:$C$18,'Week_4-Game_7'!$J$16:$J$18</definedName>
    <definedName name="clrGameSheet2" localSheetId="7">'Week_4-Game_8'!$C$4,'Week_4-Game_8'!$E$4,'Week_4-Game_8'!$J$3:$M$4,'Week_4-Game_8'!$D$8:$D$18,'Week_4-Game_8'!$K$8:$K$18,'Week_4-Game_8'!$E$20,'Week_4-Game_8'!$L$20,'Week_4-Game_8'!$C$21:$D$21,'Week_4-Game_8'!$J$21:$K$21,'Week_4-Game_8'!$C$24:$J$43,'Week_4-Game_8'!$C$16:$C$18,'Week_4-Game_8'!$J$16:$J$18</definedName>
    <definedName name="clrGameSheet2" localSheetId="8">'Week_4-Game_9'!$C$4,'Week_4-Game_9'!$E$4,'Week_4-Game_9'!$J$3:$M$4,'Week_4-Game_9'!$D$8:$D$18,'Week_4-Game_9'!$K$8:$K$18,'Week_4-Game_9'!$E$20,'Week_4-Game_9'!$L$20,'Week_4-Game_9'!$C$21:$D$21,'Week_4-Game_9'!$J$21:$K$21,'Week_4-Game_9'!$C$24:$J$43,'Week_4-Game_9'!$C$16:$C$18,'Week_4-Game_9'!$J$16:$J$18</definedName>
    <definedName name="clrGameSheet2">[1]GameSheet!$C$4,[1]GameSheet!$E$4,[1]GameSheet!$J$3:$M$4,[1]GameSheet!$D$8:$D$18,[1]GameSheet!$K$8:$K$18,[1]GameSheet!$E$20,[1]GameSheet!$L$20,[1]GameSheet!$C$21:$D$21,[1]GameSheet!$J$21:$K$21,[1]GameSheet!$C$24:$J$43,[1]GameSheet!$C$16:$C$18,[1]GameSheet!$J$16:$J$18</definedName>
    <definedName name="clrMatrix">[1]TheMatrix!$I$4:$AC$13,[1]TheMatrix!$I$19:$AC$28,[1]TheMatrix!$I$34:$AC$43,[1]TheMatrix!$I$49:$AC$58,[1]TheMatrix!$I$64:$AC$73,[1]TheMatrix!$I$79:$AC$88,[1]TheMatrix!$I$94:$AC$103,[1]TheMatrix!$I$109:$AC$118</definedName>
    <definedName name="clrPlayerStatsStats">[2]PlayerStats_Week02!$F$5:$I$84,[2]PlayerStats_Week02!$K$5:$S$84,[2]PlayerStats_Week02!$U$5:$AJ$84</definedName>
    <definedName name="firsts" localSheetId="0">'Week_4-Game_1'!$D$24:$D$43</definedName>
    <definedName name="firsts" localSheetId="9">'Week_4-Game_10'!$D$24:$D$43</definedName>
    <definedName name="firsts" localSheetId="10">'Week_4-Game_11'!$D$24:$D$43</definedName>
    <definedName name="firsts" localSheetId="11">'Week_4-Game_12'!$D$24:$D$43</definedName>
    <definedName name="firsts" localSheetId="1">'Week_4-Game_2'!$D$24:$D$43</definedName>
    <definedName name="firsts" localSheetId="2">'Week_4-Game_3'!$D$24:$D$43</definedName>
    <definedName name="firsts" localSheetId="3">'Week_4-Game_4'!$D$24:$D$43</definedName>
    <definedName name="firsts" localSheetId="4">'Week_4-Game_5'!$D$24:$D$43</definedName>
    <definedName name="firsts" localSheetId="5">'Week_4-Game_6'!$D$24:$D$43</definedName>
    <definedName name="firsts" localSheetId="6">'Week_4-Game_7'!$D$24:$D$43</definedName>
    <definedName name="firsts" localSheetId="7">'Week_4-Game_8'!$D$24:$D$43</definedName>
    <definedName name="firsts" localSheetId="8">'Week_4-Game_9'!$D$24:$D$43</definedName>
    <definedName name="firsts">[1]GameSheet!$D$24:$D$43</definedName>
    <definedName name="GameTime">[1]Sked!$R$4:$U$15</definedName>
    <definedName name="goals" localSheetId="0">'Week_4-Game_1'!$C$24:$C$43</definedName>
    <definedName name="goals" localSheetId="9">'Week_4-Game_10'!$C$24:$C$43</definedName>
    <definedName name="goals" localSheetId="10">'Week_4-Game_11'!$C$24:$C$43</definedName>
    <definedName name="goals" localSheetId="11">'Week_4-Game_12'!$C$24:$C$43</definedName>
    <definedName name="goals" localSheetId="1">'Week_4-Game_2'!$C$24:$C$43</definedName>
    <definedName name="goals" localSheetId="2">'Week_4-Game_3'!$C$24:$C$43</definedName>
    <definedName name="goals" localSheetId="3">'Week_4-Game_4'!$C$24:$C$43</definedName>
    <definedName name="goals" localSheetId="4">'Week_4-Game_5'!$C$24:$C$43</definedName>
    <definedName name="goals" localSheetId="5">'Week_4-Game_6'!$C$24:$C$43</definedName>
    <definedName name="goals" localSheetId="6">'Week_4-Game_7'!$C$24:$C$43</definedName>
    <definedName name="goals" localSheetId="7">'Week_4-Game_8'!$C$24:$C$43</definedName>
    <definedName name="goals" localSheetId="8">'Week_4-Game_9'!$C$24:$C$43</definedName>
    <definedName name="goals">[1]GameSheet!$C$24:$C$43</definedName>
    <definedName name="_xlnm.Print_Area" localSheetId="0">'Week_4-Game_1'!$B$3:$O$43</definedName>
    <definedName name="_xlnm.Print_Area" localSheetId="9">'Week_4-Game_10'!$B$3:$O$43</definedName>
    <definedName name="_xlnm.Print_Area" localSheetId="10">'Week_4-Game_11'!$B$3:$O$43</definedName>
    <definedName name="_xlnm.Print_Area" localSheetId="11">'Week_4-Game_12'!$B$3:$O$43</definedName>
    <definedName name="_xlnm.Print_Area" localSheetId="1">'Week_4-Game_2'!$B$3:$O$43</definedName>
    <definedName name="_xlnm.Print_Area" localSheetId="2">'Week_4-Game_3'!$B$3:$O$43</definedName>
    <definedName name="_xlnm.Print_Area" localSheetId="3">'Week_4-Game_4'!$B$3:$O$43</definedName>
    <definedName name="_xlnm.Print_Area" localSheetId="4">'Week_4-Game_5'!$B$3:$O$43</definedName>
    <definedName name="_xlnm.Print_Area" localSheetId="5">'Week_4-Game_6'!$B$3:$O$43</definedName>
    <definedName name="_xlnm.Print_Area" localSheetId="6">'Week_4-Game_7'!$B$3:$O$43</definedName>
    <definedName name="_xlnm.Print_Area" localSheetId="7">'Week_4-Game_8'!$B$3:$O$43</definedName>
    <definedName name="_xlnm.Print_Area" localSheetId="8">'Week_4-Game_9'!$B$3:$O$43</definedName>
    <definedName name="seconds" localSheetId="0">'Week_4-Game_1'!$E$24:$H$43</definedName>
    <definedName name="seconds" localSheetId="9">'Week_4-Game_10'!$E$24:$H$43</definedName>
    <definedName name="seconds" localSheetId="10">'Week_4-Game_11'!$E$24:$H$43</definedName>
    <definedName name="seconds" localSheetId="11">'Week_4-Game_12'!$E$24:$H$43</definedName>
    <definedName name="seconds" localSheetId="1">'Week_4-Game_2'!$E$24:$H$43</definedName>
    <definedName name="seconds" localSheetId="2">'Week_4-Game_3'!$E$24:$H$43</definedName>
    <definedName name="seconds" localSheetId="3">'Week_4-Game_4'!$E$24:$H$43</definedName>
    <definedName name="seconds" localSheetId="4">'Week_4-Game_5'!$E$24:$H$43</definedName>
    <definedName name="seconds" localSheetId="5">'Week_4-Game_6'!$E$24:$H$43</definedName>
    <definedName name="seconds" localSheetId="6">'Week_4-Game_7'!$E$24:$H$43</definedName>
    <definedName name="seconds" localSheetId="7">'Week_4-Game_8'!$E$24:$H$43</definedName>
    <definedName name="seconds" localSheetId="8">'Week_4-Game_9'!$E$24:$H$43</definedName>
    <definedName name="seconds">[1]GameSheet!$E$24:$H$43</definedName>
    <definedName name="StatZone" localSheetId="0">'Week_4-Game_1'!$C$24:$H$43</definedName>
    <definedName name="StatZone" localSheetId="9">'Week_4-Game_10'!$C$24:$H$43</definedName>
    <definedName name="StatZone" localSheetId="10">'Week_4-Game_11'!$C$24:$H$43</definedName>
    <definedName name="StatZone" localSheetId="11">'Week_4-Game_12'!$C$24:$H$43</definedName>
    <definedName name="StatZone" localSheetId="1">'Week_4-Game_2'!$C$24:$H$43</definedName>
    <definedName name="StatZone" localSheetId="2">'Week_4-Game_3'!$C$24:$H$43</definedName>
    <definedName name="StatZone" localSheetId="3">'Week_4-Game_4'!$C$24:$H$43</definedName>
    <definedName name="StatZone" localSheetId="4">'Week_4-Game_5'!$C$24:$H$43</definedName>
    <definedName name="StatZone" localSheetId="5">'Week_4-Game_6'!$C$24:$H$43</definedName>
    <definedName name="StatZone" localSheetId="6">'Week_4-Game_7'!$C$24:$H$43</definedName>
    <definedName name="StatZone" localSheetId="7">'Week_4-Game_8'!$C$24:$H$43</definedName>
    <definedName name="StatZone" localSheetId="8">'Week_4-Game_9'!$C$24:$H$43</definedName>
  </definedNames>
  <calcPr calcId="125725" calcOnSave="0"/>
</workbook>
</file>

<file path=xl/calcChain.xml><?xml version="1.0" encoding="utf-8"?>
<calcChain xmlns="http://schemas.openxmlformats.org/spreadsheetml/2006/main">
  <c r="C22" i="12"/>
  <c r="B21"/>
  <c r="J20"/>
  <c r="C20"/>
  <c r="J19"/>
  <c r="C19"/>
  <c r="O18"/>
  <c r="H18"/>
  <c r="G18"/>
  <c r="F18"/>
  <c r="E18"/>
  <c r="O17"/>
  <c r="N17"/>
  <c r="M17"/>
  <c r="L17"/>
  <c r="H17"/>
  <c r="G17"/>
  <c r="F17"/>
  <c r="E17"/>
  <c r="N16"/>
  <c r="M16"/>
  <c r="L16"/>
  <c r="H16"/>
  <c r="G16"/>
  <c r="F16"/>
  <c r="E16"/>
  <c r="N15"/>
  <c r="J15"/>
  <c r="I15"/>
  <c r="C15"/>
  <c r="O14"/>
  <c r="N14"/>
  <c r="M14"/>
  <c r="L14"/>
  <c r="J14"/>
  <c r="I14"/>
  <c r="C14"/>
  <c r="O13"/>
  <c r="N13"/>
  <c r="M13"/>
  <c r="L13"/>
  <c r="J13"/>
  <c r="I13"/>
  <c r="C13"/>
  <c r="O12"/>
  <c r="N12"/>
  <c r="M12"/>
  <c r="L12"/>
  <c r="J12"/>
  <c r="I12"/>
  <c r="C12"/>
  <c r="N11"/>
  <c r="J11"/>
  <c r="I11"/>
  <c r="C11"/>
  <c r="J10"/>
  <c r="I10"/>
  <c r="C10"/>
  <c r="O9"/>
  <c r="N9"/>
  <c r="M9"/>
  <c r="L9"/>
  <c r="J9"/>
  <c r="I9"/>
  <c r="H9"/>
  <c r="G9"/>
  <c r="F9"/>
  <c r="E9"/>
  <c r="C9"/>
  <c r="J8"/>
  <c r="I8"/>
  <c r="C8"/>
  <c r="K5"/>
  <c r="I20" s="1"/>
  <c r="D5"/>
  <c r="B18" s="1"/>
  <c r="G4"/>
  <c r="F2"/>
  <c r="C22" i="11"/>
  <c r="B21"/>
  <c r="J20"/>
  <c r="C20"/>
  <c r="J19"/>
  <c r="C19"/>
  <c r="O18"/>
  <c r="H18"/>
  <c r="G18"/>
  <c r="F18"/>
  <c r="E18"/>
  <c r="O17"/>
  <c r="N17"/>
  <c r="M17"/>
  <c r="L17"/>
  <c r="H17"/>
  <c r="G17"/>
  <c r="F17"/>
  <c r="E17"/>
  <c r="O16"/>
  <c r="N16"/>
  <c r="M16"/>
  <c r="L16"/>
  <c r="H16"/>
  <c r="G16"/>
  <c r="F16"/>
  <c r="E16"/>
  <c r="N15"/>
  <c r="J15"/>
  <c r="I15"/>
  <c r="C15"/>
  <c r="J14"/>
  <c r="I14"/>
  <c r="C14"/>
  <c r="J13"/>
  <c r="I13"/>
  <c r="C13"/>
  <c r="N12"/>
  <c r="J12"/>
  <c r="I12"/>
  <c r="C12"/>
  <c r="N11"/>
  <c r="J11"/>
  <c r="I11"/>
  <c r="C11"/>
  <c r="J10"/>
  <c r="I10"/>
  <c r="C10"/>
  <c r="O9"/>
  <c r="N9"/>
  <c r="M9"/>
  <c r="L9"/>
  <c r="J9"/>
  <c r="I9"/>
  <c r="C9"/>
  <c r="J8"/>
  <c r="I8"/>
  <c r="C8"/>
  <c r="K5"/>
  <c r="I20" s="1"/>
  <c r="D5"/>
  <c r="B18" s="1"/>
  <c r="G4"/>
  <c r="F2"/>
  <c r="C22" i="10"/>
  <c r="B21"/>
  <c r="J20"/>
  <c r="C20"/>
  <c r="B20"/>
  <c r="J19"/>
  <c r="C19"/>
  <c r="B19"/>
  <c r="O18"/>
  <c r="H18"/>
  <c r="G18"/>
  <c r="F18"/>
  <c r="E18"/>
  <c r="O17"/>
  <c r="N17"/>
  <c r="M17"/>
  <c r="L17"/>
  <c r="H17"/>
  <c r="G17"/>
  <c r="F17"/>
  <c r="E17"/>
  <c r="O16"/>
  <c r="N16"/>
  <c r="M16"/>
  <c r="L16"/>
  <c r="G16"/>
  <c r="F16"/>
  <c r="E16"/>
  <c r="J15"/>
  <c r="I15"/>
  <c r="H15"/>
  <c r="G15"/>
  <c r="F15"/>
  <c r="E15"/>
  <c r="C15"/>
  <c r="J14"/>
  <c r="I14"/>
  <c r="H14"/>
  <c r="G14"/>
  <c r="F14"/>
  <c r="E14"/>
  <c r="C14"/>
  <c r="J13"/>
  <c r="I13"/>
  <c r="H13"/>
  <c r="G13"/>
  <c r="F13"/>
  <c r="E13"/>
  <c r="C13"/>
  <c r="J12"/>
  <c r="I12"/>
  <c r="C12"/>
  <c r="N11"/>
  <c r="J11"/>
  <c r="I11"/>
  <c r="C11"/>
  <c r="N10"/>
  <c r="J10"/>
  <c r="I10"/>
  <c r="C10"/>
  <c r="J9"/>
  <c r="I9"/>
  <c r="C9"/>
  <c r="J8"/>
  <c r="I8"/>
  <c r="C8"/>
  <c r="K5"/>
  <c r="I20" s="1"/>
  <c r="D5"/>
  <c r="B18" s="1"/>
  <c r="G4"/>
  <c r="F2"/>
  <c r="C22" i="9"/>
  <c r="B21"/>
  <c r="J20"/>
  <c r="C20"/>
  <c r="B20"/>
  <c r="J19"/>
  <c r="C19"/>
  <c r="B19"/>
  <c r="O18"/>
  <c r="H18"/>
  <c r="G18"/>
  <c r="F18"/>
  <c r="E18"/>
  <c r="O17"/>
  <c r="N17"/>
  <c r="M17"/>
  <c r="L17"/>
  <c r="H17"/>
  <c r="G17"/>
  <c r="F17"/>
  <c r="E17"/>
  <c r="N16"/>
  <c r="M16"/>
  <c r="O16" s="1"/>
  <c r="L16"/>
  <c r="H16"/>
  <c r="G16"/>
  <c r="F16"/>
  <c r="E16"/>
  <c r="J15"/>
  <c r="I15"/>
  <c r="C15"/>
  <c r="O14"/>
  <c r="N14"/>
  <c r="M14"/>
  <c r="L14"/>
  <c r="J14"/>
  <c r="C14"/>
  <c r="O13"/>
  <c r="N13"/>
  <c r="M13"/>
  <c r="L13"/>
  <c r="J13"/>
  <c r="I13"/>
  <c r="C13"/>
  <c r="O12"/>
  <c r="N12"/>
  <c r="M12"/>
  <c r="L12"/>
  <c r="J12"/>
  <c r="C12"/>
  <c r="J11"/>
  <c r="C11"/>
  <c r="J10"/>
  <c r="I10"/>
  <c r="C10"/>
  <c r="J9"/>
  <c r="C9"/>
  <c r="J8"/>
  <c r="C8"/>
  <c r="K5"/>
  <c r="D5"/>
  <c r="B18" s="1"/>
  <c r="G4"/>
  <c r="F2"/>
  <c r="C22" i="8"/>
  <c r="B21"/>
  <c r="J20"/>
  <c r="C20"/>
  <c r="B20"/>
  <c r="J19"/>
  <c r="C19"/>
  <c r="B19"/>
  <c r="O18"/>
  <c r="H18"/>
  <c r="G18"/>
  <c r="F18"/>
  <c r="E18"/>
  <c r="O17"/>
  <c r="N17"/>
  <c r="M17"/>
  <c r="L17"/>
  <c r="H17"/>
  <c r="G17"/>
  <c r="F17"/>
  <c r="E17"/>
  <c r="O16"/>
  <c r="N16"/>
  <c r="M16"/>
  <c r="L16"/>
  <c r="G16"/>
  <c r="F16"/>
  <c r="E16"/>
  <c r="H16" s="1"/>
  <c r="J15"/>
  <c r="I15"/>
  <c r="H15"/>
  <c r="G15"/>
  <c r="F15"/>
  <c r="E15"/>
  <c r="C15"/>
  <c r="J14"/>
  <c r="H14"/>
  <c r="G14"/>
  <c r="F14"/>
  <c r="E14"/>
  <c r="C14"/>
  <c r="J13"/>
  <c r="I13"/>
  <c r="H13"/>
  <c r="G13"/>
  <c r="F13"/>
  <c r="E13"/>
  <c r="C13"/>
  <c r="J12"/>
  <c r="C12"/>
  <c r="J11"/>
  <c r="C11"/>
  <c r="J10"/>
  <c r="I10"/>
  <c r="C10"/>
  <c r="O9"/>
  <c r="N9"/>
  <c r="M9"/>
  <c r="L9"/>
  <c r="J9"/>
  <c r="C9"/>
  <c r="J8"/>
  <c r="C8"/>
  <c r="K5"/>
  <c r="I20" s="1"/>
  <c r="D5"/>
  <c r="B18" s="1"/>
  <c r="G4"/>
  <c r="F2"/>
  <c r="C22" i="7"/>
  <c r="F2" s="1"/>
  <c r="B21"/>
  <c r="J20"/>
  <c r="I20"/>
  <c r="C20"/>
  <c r="J19"/>
  <c r="C19"/>
  <c r="O18"/>
  <c r="I18"/>
  <c r="H18"/>
  <c r="G18"/>
  <c r="F18"/>
  <c r="E18"/>
  <c r="O17"/>
  <c r="N17"/>
  <c r="M17"/>
  <c r="L17"/>
  <c r="H17"/>
  <c r="G17"/>
  <c r="F17"/>
  <c r="E17"/>
  <c r="O16"/>
  <c r="N16"/>
  <c r="M16"/>
  <c r="L16"/>
  <c r="G16"/>
  <c r="F16"/>
  <c r="E16"/>
  <c r="J15"/>
  <c r="H15"/>
  <c r="G15"/>
  <c r="F15"/>
  <c r="E15"/>
  <c r="C15"/>
  <c r="J14"/>
  <c r="H14"/>
  <c r="G14"/>
  <c r="F14"/>
  <c r="E14"/>
  <c r="C14"/>
  <c r="J13"/>
  <c r="H13"/>
  <c r="G13"/>
  <c r="F13"/>
  <c r="E13"/>
  <c r="C13"/>
  <c r="J12"/>
  <c r="C12"/>
  <c r="J11"/>
  <c r="C11"/>
  <c r="J10"/>
  <c r="C10"/>
  <c r="J9"/>
  <c r="C9"/>
  <c r="J8"/>
  <c r="C8"/>
  <c r="K5"/>
  <c r="D5"/>
  <c r="B20" s="1"/>
  <c r="G4"/>
  <c r="C22" i="6"/>
  <c r="F2" s="1"/>
  <c r="B21"/>
  <c r="J20"/>
  <c r="C20"/>
  <c r="B20"/>
  <c r="J19"/>
  <c r="C19"/>
  <c r="B19"/>
  <c r="O18"/>
  <c r="H18"/>
  <c r="G18"/>
  <c r="F18"/>
  <c r="E18"/>
  <c r="O17"/>
  <c r="N17"/>
  <c r="M17"/>
  <c r="L17"/>
  <c r="H17"/>
  <c r="G17"/>
  <c r="F17"/>
  <c r="E17"/>
  <c r="O16"/>
  <c r="N16"/>
  <c r="M16"/>
  <c r="L16"/>
  <c r="H16"/>
  <c r="G16"/>
  <c r="F16"/>
  <c r="E16"/>
  <c r="J15"/>
  <c r="C15"/>
  <c r="J14"/>
  <c r="C14"/>
  <c r="J13"/>
  <c r="C13"/>
  <c r="J12"/>
  <c r="C12"/>
  <c r="J11"/>
  <c r="H11"/>
  <c r="G11"/>
  <c r="F11"/>
  <c r="E11"/>
  <c r="C11"/>
  <c r="J10"/>
  <c r="C10"/>
  <c r="J9"/>
  <c r="C9"/>
  <c r="J8"/>
  <c r="C8"/>
  <c r="K5"/>
  <c r="D5"/>
  <c r="B18" s="1"/>
  <c r="G4"/>
  <c r="C22" i="5"/>
  <c r="F2" s="1"/>
  <c r="B21"/>
  <c r="J20"/>
  <c r="C20"/>
  <c r="B20"/>
  <c r="J19"/>
  <c r="C19"/>
  <c r="B19"/>
  <c r="O18"/>
  <c r="H18"/>
  <c r="G18"/>
  <c r="F18"/>
  <c r="E18"/>
  <c r="O17"/>
  <c r="N17"/>
  <c r="M17"/>
  <c r="L17"/>
  <c r="G17"/>
  <c r="F17"/>
  <c r="E17"/>
  <c r="O16"/>
  <c r="N16"/>
  <c r="M16"/>
  <c r="L16"/>
  <c r="G16"/>
  <c r="F16"/>
  <c r="E16"/>
  <c r="O15"/>
  <c r="N15"/>
  <c r="M15"/>
  <c r="L15"/>
  <c r="J15"/>
  <c r="H15"/>
  <c r="G15"/>
  <c r="F15"/>
  <c r="E15"/>
  <c r="C15"/>
  <c r="J14"/>
  <c r="C14"/>
  <c r="J13"/>
  <c r="C13"/>
  <c r="J12"/>
  <c r="H12"/>
  <c r="G12"/>
  <c r="F12"/>
  <c r="E12"/>
  <c r="C12"/>
  <c r="O11"/>
  <c r="N11"/>
  <c r="M11"/>
  <c r="L11"/>
  <c r="J11"/>
  <c r="C11"/>
  <c r="J10"/>
  <c r="C10"/>
  <c r="J9"/>
  <c r="H9"/>
  <c r="G9"/>
  <c r="F9"/>
  <c r="E9"/>
  <c r="C9"/>
  <c r="J8"/>
  <c r="H8"/>
  <c r="G8"/>
  <c r="F8"/>
  <c r="E8"/>
  <c r="C8"/>
  <c r="K5"/>
  <c r="D5"/>
  <c r="B18" s="1"/>
  <c r="G4"/>
  <c r="C22" i="4"/>
  <c r="F2" s="1"/>
  <c r="B21"/>
  <c r="J20"/>
  <c r="C20"/>
  <c r="J19"/>
  <c r="C19"/>
  <c r="O18"/>
  <c r="H18"/>
  <c r="G18"/>
  <c r="F18"/>
  <c r="E18"/>
  <c r="O17"/>
  <c r="N17"/>
  <c r="M17"/>
  <c r="L17"/>
  <c r="G17"/>
  <c r="F17"/>
  <c r="H17" s="1"/>
  <c r="E17"/>
  <c r="O16"/>
  <c r="N16"/>
  <c r="M16"/>
  <c r="L16"/>
  <c r="G16"/>
  <c r="F16"/>
  <c r="E16"/>
  <c r="J15"/>
  <c r="C15"/>
  <c r="J14"/>
  <c r="H14"/>
  <c r="G14"/>
  <c r="F14"/>
  <c r="E14"/>
  <c r="C14"/>
  <c r="J13"/>
  <c r="H13"/>
  <c r="G13"/>
  <c r="F13"/>
  <c r="E13"/>
  <c r="C13"/>
  <c r="J12"/>
  <c r="C12"/>
  <c r="J11"/>
  <c r="C11"/>
  <c r="J10"/>
  <c r="C10"/>
  <c r="B10"/>
  <c r="E10" s="1"/>
  <c r="J9"/>
  <c r="H9"/>
  <c r="G9"/>
  <c r="F9"/>
  <c r="E9"/>
  <c r="C9"/>
  <c r="J8"/>
  <c r="C8"/>
  <c r="K5"/>
  <c r="D5"/>
  <c r="G4"/>
  <c r="C22" i="3"/>
  <c r="F2" s="1"/>
  <c r="B21"/>
  <c r="J20"/>
  <c r="C20"/>
  <c r="B20"/>
  <c r="J19"/>
  <c r="C19"/>
  <c r="B19"/>
  <c r="O18"/>
  <c r="H18"/>
  <c r="G18"/>
  <c r="F18"/>
  <c r="E18"/>
  <c r="B18"/>
  <c r="O17"/>
  <c r="N17"/>
  <c r="M17"/>
  <c r="L17"/>
  <c r="G17"/>
  <c r="F17"/>
  <c r="E17"/>
  <c r="H17" s="1"/>
  <c r="O16"/>
  <c r="N16"/>
  <c r="M16"/>
  <c r="L16"/>
  <c r="G16"/>
  <c r="F16"/>
  <c r="E16"/>
  <c r="H16" s="1"/>
  <c r="J15"/>
  <c r="H15"/>
  <c r="G15"/>
  <c r="F15"/>
  <c r="E15"/>
  <c r="C15"/>
  <c r="J14"/>
  <c r="F14"/>
  <c r="C14"/>
  <c r="B14"/>
  <c r="E14" s="1"/>
  <c r="J13"/>
  <c r="G13"/>
  <c r="C13"/>
  <c r="B13"/>
  <c r="E13" s="1"/>
  <c r="J12"/>
  <c r="C12"/>
  <c r="B12"/>
  <c r="E12" s="1"/>
  <c r="J11"/>
  <c r="C11"/>
  <c r="J10"/>
  <c r="F10"/>
  <c r="C10"/>
  <c r="B10"/>
  <c r="E10" s="1"/>
  <c r="J9"/>
  <c r="H9"/>
  <c r="G9"/>
  <c r="F9"/>
  <c r="E9"/>
  <c r="C9"/>
  <c r="B9"/>
  <c r="J8"/>
  <c r="H8"/>
  <c r="G8"/>
  <c r="F8"/>
  <c r="E8"/>
  <c r="C8"/>
  <c r="B8"/>
  <c r="K5"/>
  <c r="D5"/>
  <c r="B15" s="1"/>
  <c r="G4"/>
  <c r="C22" i="2"/>
  <c r="F2" s="1"/>
  <c r="B21"/>
  <c r="J20"/>
  <c r="C20"/>
  <c r="J19"/>
  <c r="C19"/>
  <c r="O18"/>
  <c r="H18"/>
  <c r="G18"/>
  <c r="F18"/>
  <c r="E18"/>
  <c r="O17"/>
  <c r="N17"/>
  <c r="M17"/>
  <c r="L17"/>
  <c r="G17"/>
  <c r="F17"/>
  <c r="E17"/>
  <c r="O16"/>
  <c r="N16"/>
  <c r="M16"/>
  <c r="L16"/>
  <c r="G16"/>
  <c r="F16"/>
  <c r="E16"/>
  <c r="O15"/>
  <c r="N15"/>
  <c r="M15"/>
  <c r="L15"/>
  <c r="J15"/>
  <c r="C15"/>
  <c r="B15"/>
  <c r="E15" s="1"/>
  <c r="J14"/>
  <c r="H14"/>
  <c r="G14"/>
  <c r="F14"/>
  <c r="E14"/>
  <c r="C14"/>
  <c r="J13"/>
  <c r="H13"/>
  <c r="G13"/>
  <c r="F13"/>
  <c r="E13"/>
  <c r="C13"/>
  <c r="B13"/>
  <c r="J12"/>
  <c r="C12"/>
  <c r="O11"/>
  <c r="N11"/>
  <c r="M11"/>
  <c r="L11"/>
  <c r="J11"/>
  <c r="C11"/>
  <c r="J10"/>
  <c r="C10"/>
  <c r="B10"/>
  <c r="E10" s="1"/>
  <c r="J9"/>
  <c r="H9"/>
  <c r="G9"/>
  <c r="F9"/>
  <c r="E9"/>
  <c r="C9"/>
  <c r="J8"/>
  <c r="C8"/>
  <c r="K5"/>
  <c r="D5"/>
  <c r="B20" s="1"/>
  <c r="G4"/>
  <c r="C22" i="1"/>
  <c r="F2" s="1"/>
  <c r="B21"/>
  <c r="J20"/>
  <c r="C20"/>
  <c r="B20"/>
  <c r="J19"/>
  <c r="C19"/>
  <c r="B19"/>
  <c r="O18"/>
  <c r="H18"/>
  <c r="G18"/>
  <c r="F18"/>
  <c r="E18"/>
  <c r="N17"/>
  <c r="M17"/>
  <c r="L17"/>
  <c r="O17" s="1"/>
  <c r="G17"/>
  <c r="F17"/>
  <c r="E17"/>
  <c r="H17" s="1"/>
  <c r="N16"/>
  <c r="M16"/>
  <c r="L16"/>
  <c r="O16" s="1"/>
  <c r="G16"/>
  <c r="F16"/>
  <c r="E16"/>
  <c r="H16" s="1"/>
  <c r="O15"/>
  <c r="N15"/>
  <c r="M15"/>
  <c r="L15"/>
  <c r="J15"/>
  <c r="C15"/>
  <c r="J14"/>
  <c r="H14"/>
  <c r="G14"/>
  <c r="F14"/>
  <c r="E14"/>
  <c r="C14"/>
  <c r="J13"/>
  <c r="H13"/>
  <c r="G13"/>
  <c r="F13"/>
  <c r="E13"/>
  <c r="C13"/>
  <c r="O12"/>
  <c r="N12"/>
  <c r="M12"/>
  <c r="L12"/>
  <c r="J12"/>
  <c r="H12"/>
  <c r="G12"/>
  <c r="F12"/>
  <c r="E12"/>
  <c r="C12"/>
  <c r="J11"/>
  <c r="C11"/>
  <c r="J10"/>
  <c r="C10"/>
  <c r="O9"/>
  <c r="N9"/>
  <c r="M9"/>
  <c r="L9"/>
  <c r="J9"/>
  <c r="H9"/>
  <c r="G9"/>
  <c r="F9"/>
  <c r="E9"/>
  <c r="C9"/>
  <c r="O8"/>
  <c r="N8"/>
  <c r="M8"/>
  <c r="L8"/>
  <c r="J8"/>
  <c r="C8"/>
  <c r="K5"/>
  <c r="I20" s="1"/>
  <c r="D5"/>
  <c r="B18" s="1"/>
  <c r="G4"/>
  <c r="H16" i="2" l="1"/>
  <c r="H16" i="4"/>
  <c r="H16" i="5"/>
  <c r="H17" i="2"/>
  <c r="H17" i="5"/>
  <c r="T43" i="3"/>
  <c r="L15" i="8"/>
  <c r="M15"/>
  <c r="N15"/>
  <c r="L10" i="9"/>
  <c r="M10"/>
  <c r="N10"/>
  <c r="L9" i="10"/>
  <c r="M9"/>
  <c r="N9"/>
  <c r="L14" i="11"/>
  <c r="M14"/>
  <c r="N14"/>
  <c r="L10" i="12"/>
  <c r="M10"/>
  <c r="N10"/>
  <c r="I15" i="2"/>
  <c r="I14"/>
  <c r="I13"/>
  <c r="I12"/>
  <c r="I11"/>
  <c r="I10"/>
  <c r="I9"/>
  <c r="I8"/>
  <c r="I15" i="4"/>
  <c r="I14"/>
  <c r="I13"/>
  <c r="I12"/>
  <c r="I11"/>
  <c r="I10"/>
  <c r="I9"/>
  <c r="I8"/>
  <c r="I15" i="7"/>
  <c r="I14"/>
  <c r="I13"/>
  <c r="I12"/>
  <c r="I11"/>
  <c r="I10"/>
  <c r="I9"/>
  <c r="I8"/>
  <c r="T25" i="3"/>
  <c r="T39"/>
  <c r="I8" i="1"/>
  <c r="I9"/>
  <c r="I10"/>
  <c r="I11"/>
  <c r="I12"/>
  <c r="I13"/>
  <c r="I14"/>
  <c r="I15"/>
  <c r="G10" i="2"/>
  <c r="B12"/>
  <c r="G15"/>
  <c r="I18"/>
  <c r="I19"/>
  <c r="I20"/>
  <c r="B11" i="3"/>
  <c r="G12"/>
  <c r="F13"/>
  <c r="H13" s="1"/>
  <c r="T27"/>
  <c r="T28"/>
  <c r="T29"/>
  <c r="G10" i="4"/>
  <c r="I18"/>
  <c r="I19"/>
  <c r="I20"/>
  <c r="I19" i="7"/>
  <c r="I15" i="3"/>
  <c r="I14"/>
  <c r="I13"/>
  <c r="I12"/>
  <c r="I11"/>
  <c r="I10"/>
  <c r="I9"/>
  <c r="I8"/>
  <c r="T42"/>
  <c r="T38"/>
  <c r="T34"/>
  <c r="T30"/>
  <c r="T26"/>
  <c r="B18" i="4"/>
  <c r="B15"/>
  <c r="B14"/>
  <c r="B13"/>
  <c r="B12"/>
  <c r="B11"/>
  <c r="I15" i="5"/>
  <c r="I14"/>
  <c r="I13"/>
  <c r="I12"/>
  <c r="I11"/>
  <c r="I10"/>
  <c r="I9"/>
  <c r="I8"/>
  <c r="I15" i="6"/>
  <c r="I14"/>
  <c r="I13"/>
  <c r="I12"/>
  <c r="I11"/>
  <c r="I10"/>
  <c r="I9"/>
  <c r="I8"/>
  <c r="L8" i="12"/>
  <c r="M8"/>
  <c r="N8"/>
  <c r="T41" i="3"/>
  <c r="I18" i="1"/>
  <c r="I19"/>
  <c r="B9" i="2"/>
  <c r="F10"/>
  <c r="B14"/>
  <c r="F15"/>
  <c r="H15" s="1"/>
  <c r="B18"/>
  <c r="F12" i="3"/>
  <c r="H12" s="1"/>
  <c r="I18"/>
  <c r="I19"/>
  <c r="I20"/>
  <c r="T31"/>
  <c r="T32"/>
  <c r="T33"/>
  <c r="B9" i="4"/>
  <c r="F10"/>
  <c r="I18" i="6"/>
  <c r="I19"/>
  <c r="I20"/>
  <c r="L10" i="8"/>
  <c r="M10"/>
  <c r="N10"/>
  <c r="L13"/>
  <c r="M13"/>
  <c r="N13"/>
  <c r="L15" i="9"/>
  <c r="M15"/>
  <c r="N15"/>
  <c r="L10" i="11"/>
  <c r="O10" s="1"/>
  <c r="M10"/>
  <c r="N10"/>
  <c r="B8" i="1"/>
  <c r="B9"/>
  <c r="B10"/>
  <c r="B11"/>
  <c r="B12"/>
  <c r="B13"/>
  <c r="B14"/>
  <c r="B15"/>
  <c r="B8" i="2"/>
  <c r="B11"/>
  <c r="B19"/>
  <c r="G10" i="3"/>
  <c r="H10" s="1"/>
  <c r="G14"/>
  <c r="H14" s="1"/>
  <c r="T35"/>
  <c r="T36"/>
  <c r="T37"/>
  <c r="B8" i="4"/>
  <c r="B19"/>
  <c r="B20"/>
  <c r="I18" i="5"/>
  <c r="I19"/>
  <c r="I20"/>
  <c r="H16" i="7"/>
  <c r="I20" i="9"/>
  <c r="I19"/>
  <c r="I18"/>
  <c r="L8" i="10"/>
  <c r="M8"/>
  <c r="L12"/>
  <c r="M12"/>
  <c r="L13"/>
  <c r="M13"/>
  <c r="L14"/>
  <c r="M14"/>
  <c r="L15"/>
  <c r="M15"/>
  <c r="U35" i="11"/>
  <c r="L8"/>
  <c r="U40"/>
  <c r="U24"/>
  <c r="W24" s="1"/>
  <c r="M8"/>
  <c r="U34"/>
  <c r="L13"/>
  <c r="M13"/>
  <c r="B8" i="5"/>
  <c r="B9"/>
  <c r="B10"/>
  <c r="B11"/>
  <c r="B12"/>
  <c r="B13"/>
  <c r="B14"/>
  <c r="B15"/>
  <c r="B8" i="6"/>
  <c r="B9"/>
  <c r="B10"/>
  <c r="B11"/>
  <c r="B12"/>
  <c r="B13"/>
  <c r="B14"/>
  <c r="B15"/>
  <c r="B8" i="7"/>
  <c r="B9"/>
  <c r="B10"/>
  <c r="B11"/>
  <c r="B12"/>
  <c r="B13"/>
  <c r="B14"/>
  <c r="B15"/>
  <c r="B18"/>
  <c r="I9" i="9"/>
  <c r="H16" i="10"/>
  <c r="L11"/>
  <c r="M11"/>
  <c r="L12" i="11"/>
  <c r="O12" s="1"/>
  <c r="M12"/>
  <c r="L15" i="12"/>
  <c r="O15" s="1"/>
  <c r="M15"/>
  <c r="B19" i="7"/>
  <c r="I9" i="8"/>
  <c r="I12"/>
  <c r="I14"/>
  <c r="I8" i="9"/>
  <c r="I12"/>
  <c r="I14"/>
  <c r="L10" i="10"/>
  <c r="M10"/>
  <c r="L11" i="11"/>
  <c r="M11"/>
  <c r="L15"/>
  <c r="M15"/>
  <c r="L11" i="12"/>
  <c r="M11"/>
  <c r="I8" i="8"/>
  <c r="I11"/>
  <c r="I18"/>
  <c r="I19"/>
  <c r="I11" i="9"/>
  <c r="N8" i="10"/>
  <c r="N12"/>
  <c r="N13"/>
  <c r="N14"/>
  <c r="N15"/>
  <c r="N8" i="11"/>
  <c r="N13"/>
  <c r="O16" i="12"/>
  <c r="B19" i="11"/>
  <c r="B20"/>
  <c r="B19" i="12"/>
  <c r="B20"/>
  <c r="I18" i="10"/>
  <c r="U35" s="1"/>
  <c r="I19"/>
  <c r="I18" i="11"/>
  <c r="U39" s="1"/>
  <c r="I19"/>
  <c r="I18" i="12"/>
  <c r="U31" s="1"/>
  <c r="I19"/>
  <c r="B8" i="8"/>
  <c r="B9"/>
  <c r="B10"/>
  <c r="B11"/>
  <c r="B12"/>
  <c r="B13"/>
  <c r="B14"/>
  <c r="B15"/>
  <c r="B8" i="9"/>
  <c r="B9"/>
  <c r="B10"/>
  <c r="B11"/>
  <c r="B12"/>
  <c r="B13"/>
  <c r="B14"/>
  <c r="B15"/>
  <c r="B8" i="10"/>
  <c r="B9"/>
  <c r="B10"/>
  <c r="B11"/>
  <c r="B12"/>
  <c r="B13"/>
  <c r="B14"/>
  <c r="B15"/>
  <c r="B8" i="11"/>
  <c r="B9"/>
  <c r="B10"/>
  <c r="B11"/>
  <c r="B12"/>
  <c r="B13"/>
  <c r="B14"/>
  <c r="B15"/>
  <c r="B8" i="12"/>
  <c r="B9"/>
  <c r="B10"/>
  <c r="B11"/>
  <c r="B12"/>
  <c r="B13"/>
  <c r="B14"/>
  <c r="B15"/>
  <c r="O11" l="1"/>
  <c r="O11" i="11"/>
  <c r="O15" i="10"/>
  <c r="O13"/>
  <c r="O11"/>
  <c r="O15" i="11"/>
  <c r="O10" i="10"/>
  <c r="H10" i="4"/>
  <c r="H10" i="2"/>
  <c r="O10" i="12"/>
  <c r="O15" i="8"/>
  <c r="G14" i="12"/>
  <c r="F14"/>
  <c r="E14"/>
  <c r="G10"/>
  <c r="F10"/>
  <c r="E10"/>
  <c r="G10" i="10"/>
  <c r="F10"/>
  <c r="E10"/>
  <c r="H10" s="1"/>
  <c r="L11" i="9"/>
  <c r="M11"/>
  <c r="N11"/>
  <c r="U43" i="8"/>
  <c r="U39"/>
  <c r="U35"/>
  <c r="U31"/>
  <c r="U27"/>
  <c r="L8"/>
  <c r="U38"/>
  <c r="U37"/>
  <c r="U36"/>
  <c r="U34"/>
  <c r="U33"/>
  <c r="U32"/>
  <c r="U30"/>
  <c r="U29"/>
  <c r="U28"/>
  <c r="M8"/>
  <c r="U42"/>
  <c r="U25"/>
  <c r="U26"/>
  <c r="U40"/>
  <c r="U41"/>
  <c r="U24"/>
  <c r="W24" s="1"/>
  <c r="W25" s="1"/>
  <c r="N8"/>
  <c r="U43" i="9"/>
  <c r="U39"/>
  <c r="U35"/>
  <c r="U31"/>
  <c r="U27"/>
  <c r="L8"/>
  <c r="U40"/>
  <c r="U36"/>
  <c r="U32"/>
  <c r="U28"/>
  <c r="U24"/>
  <c r="W24" s="1"/>
  <c r="U42"/>
  <c r="U38"/>
  <c r="U34"/>
  <c r="U30"/>
  <c r="U26"/>
  <c r="U29"/>
  <c r="N8"/>
  <c r="U33"/>
  <c r="U37"/>
  <c r="U25"/>
  <c r="U41"/>
  <c r="M8"/>
  <c r="E11" i="7"/>
  <c r="F11"/>
  <c r="G11"/>
  <c r="E15" i="6"/>
  <c r="F15"/>
  <c r="G15"/>
  <c r="E11" i="5"/>
  <c r="G11"/>
  <c r="F11"/>
  <c r="E11" i="2"/>
  <c r="F11"/>
  <c r="G11"/>
  <c r="N11" i="6"/>
  <c r="L11"/>
  <c r="M11"/>
  <c r="N15"/>
  <c r="L15"/>
  <c r="M15"/>
  <c r="U41" i="3"/>
  <c r="U37"/>
  <c r="U33"/>
  <c r="U29"/>
  <c r="U25"/>
  <c r="N8"/>
  <c r="U40"/>
  <c r="U39"/>
  <c r="U38"/>
  <c r="U24"/>
  <c r="W24" s="1"/>
  <c r="L8"/>
  <c r="U27"/>
  <c r="U36"/>
  <c r="U35"/>
  <c r="U34"/>
  <c r="M8"/>
  <c r="U43"/>
  <c r="U26"/>
  <c r="U32"/>
  <c r="U31"/>
  <c r="U30"/>
  <c r="U42"/>
  <c r="U28"/>
  <c r="N12"/>
  <c r="L12"/>
  <c r="M12"/>
  <c r="E12" i="2"/>
  <c r="F12"/>
  <c r="G12"/>
  <c r="L13" i="1"/>
  <c r="M13"/>
  <c r="N13"/>
  <c r="N10" i="7"/>
  <c r="L10"/>
  <c r="M10"/>
  <c r="N14"/>
  <c r="L14"/>
  <c r="M14"/>
  <c r="N10" i="4"/>
  <c r="L10"/>
  <c r="M10"/>
  <c r="N14"/>
  <c r="L14"/>
  <c r="M14"/>
  <c r="N10" i="2"/>
  <c r="L10"/>
  <c r="M10"/>
  <c r="N14"/>
  <c r="L14"/>
  <c r="M14"/>
  <c r="G15" i="12"/>
  <c r="F15"/>
  <c r="E15"/>
  <c r="H15" s="1"/>
  <c r="G11"/>
  <c r="F11"/>
  <c r="E11"/>
  <c r="G15" i="11"/>
  <c r="F15"/>
  <c r="E15"/>
  <c r="G11"/>
  <c r="F11"/>
  <c r="E11"/>
  <c r="G11" i="10"/>
  <c r="F11"/>
  <c r="E11"/>
  <c r="H11" s="1"/>
  <c r="G15" i="9"/>
  <c r="E15"/>
  <c r="F15"/>
  <c r="G11"/>
  <c r="E11"/>
  <c r="F11"/>
  <c r="G11" i="8"/>
  <c r="E11"/>
  <c r="F11"/>
  <c r="L11"/>
  <c r="M11"/>
  <c r="N11"/>
  <c r="E12" i="7"/>
  <c r="F12"/>
  <c r="G12"/>
  <c r="T40"/>
  <c r="T36"/>
  <c r="T32"/>
  <c r="T31"/>
  <c r="T30"/>
  <c r="T26"/>
  <c r="E8"/>
  <c r="T43"/>
  <c r="T42"/>
  <c r="T41"/>
  <c r="T27"/>
  <c r="F8"/>
  <c r="T39"/>
  <c r="T38"/>
  <c r="T37"/>
  <c r="T28"/>
  <c r="T24"/>
  <c r="V24" s="1"/>
  <c r="G8"/>
  <c r="T33"/>
  <c r="T29"/>
  <c r="T34"/>
  <c r="T35"/>
  <c r="T25"/>
  <c r="E12" i="6"/>
  <c r="F12"/>
  <c r="G12"/>
  <c r="T42"/>
  <c r="T38"/>
  <c r="T34"/>
  <c r="T30"/>
  <c r="T26"/>
  <c r="E8"/>
  <c r="T43"/>
  <c r="T39"/>
  <c r="T35"/>
  <c r="T31"/>
  <c r="T27"/>
  <c r="F8"/>
  <c r="T40"/>
  <c r="T36"/>
  <c r="T32"/>
  <c r="T28"/>
  <c r="T24"/>
  <c r="V24" s="1"/>
  <c r="G8"/>
  <c r="T29"/>
  <c r="T33"/>
  <c r="T37"/>
  <c r="T41"/>
  <c r="T25"/>
  <c r="T42" i="5"/>
  <c r="T38"/>
  <c r="T34"/>
  <c r="T30"/>
  <c r="T26"/>
  <c r="T43"/>
  <c r="T39"/>
  <c r="T35"/>
  <c r="T31"/>
  <c r="T27"/>
  <c r="T40"/>
  <c r="T36"/>
  <c r="T32"/>
  <c r="T28"/>
  <c r="T24"/>
  <c r="V24" s="1"/>
  <c r="T33"/>
  <c r="T37"/>
  <c r="T41"/>
  <c r="T25"/>
  <c r="T29"/>
  <c r="G10" i="1"/>
  <c r="E10"/>
  <c r="F10"/>
  <c r="O8" i="12"/>
  <c r="M6"/>
  <c r="N10" i="6"/>
  <c r="L10"/>
  <c r="M10"/>
  <c r="N14"/>
  <c r="L14"/>
  <c r="M14"/>
  <c r="N10" i="5"/>
  <c r="L10"/>
  <c r="M10"/>
  <c r="N14"/>
  <c r="L14"/>
  <c r="M14"/>
  <c r="N11" i="3"/>
  <c r="L11"/>
  <c r="M11"/>
  <c r="N15"/>
  <c r="L15"/>
  <c r="M15"/>
  <c r="E11"/>
  <c r="F11"/>
  <c r="G11"/>
  <c r="L14" i="1"/>
  <c r="M14"/>
  <c r="N14"/>
  <c r="L10"/>
  <c r="M10"/>
  <c r="N10"/>
  <c r="N9" i="7"/>
  <c r="L9"/>
  <c r="M9"/>
  <c r="N13"/>
  <c r="L13"/>
  <c r="M13"/>
  <c r="N9" i="4"/>
  <c r="L9"/>
  <c r="M9"/>
  <c r="N13"/>
  <c r="L13"/>
  <c r="M13"/>
  <c r="N9" i="2"/>
  <c r="L9"/>
  <c r="M9"/>
  <c r="N13"/>
  <c r="M13"/>
  <c r="L13"/>
  <c r="U37" i="10"/>
  <c r="W25" i="11"/>
  <c r="U30" i="10"/>
  <c r="U36"/>
  <c r="U31"/>
  <c r="U29" i="11"/>
  <c r="U26" i="12"/>
  <c r="U42"/>
  <c r="U32"/>
  <c r="U27"/>
  <c r="U43"/>
  <c r="U25" i="10"/>
  <c r="U25" i="11"/>
  <c r="U33"/>
  <c r="U30"/>
  <c r="U36"/>
  <c r="U31"/>
  <c r="U26" i="10"/>
  <c r="U42"/>
  <c r="U32"/>
  <c r="U27"/>
  <c r="U43"/>
  <c r="O15" i="9"/>
  <c r="U37" i="11"/>
  <c r="U33" i="12"/>
  <c r="U41"/>
  <c r="U38"/>
  <c r="U28"/>
  <c r="U39"/>
  <c r="T40" i="3"/>
  <c r="O14" i="11"/>
  <c r="G10"/>
  <c r="F10"/>
  <c r="E10"/>
  <c r="G10" i="9"/>
  <c r="E10"/>
  <c r="F10"/>
  <c r="G12" i="12"/>
  <c r="F12"/>
  <c r="E12"/>
  <c r="T40"/>
  <c r="T36"/>
  <c r="T32"/>
  <c r="T28"/>
  <c r="T24"/>
  <c r="V24" s="1"/>
  <c r="G8"/>
  <c r="T41"/>
  <c r="T37"/>
  <c r="T33"/>
  <c r="T29"/>
  <c r="T25"/>
  <c r="T43"/>
  <c r="T39"/>
  <c r="T35"/>
  <c r="T31"/>
  <c r="T27"/>
  <c r="F8"/>
  <c r="T38"/>
  <c r="T42"/>
  <c r="T26"/>
  <c r="T30"/>
  <c r="E8"/>
  <c r="T34"/>
  <c r="G12" i="11"/>
  <c r="F12"/>
  <c r="E12"/>
  <c r="T40"/>
  <c r="T36"/>
  <c r="T32"/>
  <c r="T28"/>
  <c r="T24"/>
  <c r="V24" s="1"/>
  <c r="G8"/>
  <c r="T41"/>
  <c r="T37"/>
  <c r="T33"/>
  <c r="T29"/>
  <c r="T25"/>
  <c r="T43"/>
  <c r="T39"/>
  <c r="T35"/>
  <c r="T31"/>
  <c r="T27"/>
  <c r="F8"/>
  <c r="T38"/>
  <c r="T42"/>
  <c r="T26"/>
  <c r="E8"/>
  <c r="T30"/>
  <c r="T34"/>
  <c r="G12" i="10"/>
  <c r="F12"/>
  <c r="E12"/>
  <c r="T40"/>
  <c r="T36"/>
  <c r="T32"/>
  <c r="T28"/>
  <c r="T24"/>
  <c r="V24" s="1"/>
  <c r="G8"/>
  <c r="T41"/>
  <c r="T37"/>
  <c r="T33"/>
  <c r="T29"/>
  <c r="T25"/>
  <c r="T43"/>
  <c r="T39"/>
  <c r="T35"/>
  <c r="T31"/>
  <c r="T27"/>
  <c r="F8"/>
  <c r="T42"/>
  <c r="T26"/>
  <c r="T30"/>
  <c r="E8"/>
  <c r="T34"/>
  <c r="T38"/>
  <c r="G12" i="9"/>
  <c r="E12"/>
  <c r="F12"/>
  <c r="T40"/>
  <c r="T36"/>
  <c r="T32"/>
  <c r="T28"/>
  <c r="T24"/>
  <c r="V24" s="1"/>
  <c r="G8"/>
  <c r="T41"/>
  <c r="T37"/>
  <c r="T33"/>
  <c r="T29"/>
  <c r="T25"/>
  <c r="T43"/>
  <c r="T39"/>
  <c r="T35"/>
  <c r="T31"/>
  <c r="T27"/>
  <c r="T42"/>
  <c r="T26"/>
  <c r="T30"/>
  <c r="T34"/>
  <c r="E8"/>
  <c r="T38"/>
  <c r="F8"/>
  <c r="G12" i="8"/>
  <c r="E12"/>
  <c r="F12"/>
  <c r="T40"/>
  <c r="T36"/>
  <c r="T32"/>
  <c r="T28"/>
  <c r="T24"/>
  <c r="V24" s="1"/>
  <c r="G8"/>
  <c r="T35"/>
  <c r="T34"/>
  <c r="T33"/>
  <c r="T31"/>
  <c r="T30"/>
  <c r="T29"/>
  <c r="E8"/>
  <c r="T43"/>
  <c r="T42"/>
  <c r="T41"/>
  <c r="T27"/>
  <c r="T26"/>
  <c r="T25"/>
  <c r="F8"/>
  <c r="T38"/>
  <c r="T39"/>
  <c r="T37"/>
  <c r="L12"/>
  <c r="N12"/>
  <c r="M12"/>
  <c r="L9" i="9"/>
  <c r="M9"/>
  <c r="N9"/>
  <c r="E9" i="7"/>
  <c r="F9"/>
  <c r="G9"/>
  <c r="E13" i="6"/>
  <c r="F13"/>
  <c r="G13"/>
  <c r="E9"/>
  <c r="F9"/>
  <c r="G9"/>
  <c r="E13" i="5"/>
  <c r="G13"/>
  <c r="F13"/>
  <c r="O8" i="10"/>
  <c r="M6"/>
  <c r="G15" i="1"/>
  <c r="F15"/>
  <c r="E15"/>
  <c r="H15" s="1"/>
  <c r="G11"/>
  <c r="F11"/>
  <c r="E11"/>
  <c r="N9" i="6"/>
  <c r="L9"/>
  <c r="M9"/>
  <c r="N13"/>
  <c r="L13"/>
  <c r="M13"/>
  <c r="N9" i="5"/>
  <c r="L9"/>
  <c r="M9"/>
  <c r="N13"/>
  <c r="L13"/>
  <c r="M13"/>
  <c r="E12" i="4"/>
  <c r="G12"/>
  <c r="F12"/>
  <c r="N10" i="3"/>
  <c r="M10"/>
  <c r="L10"/>
  <c r="N14"/>
  <c r="M14"/>
  <c r="L14"/>
  <c r="O14" s="1"/>
  <c r="L11" i="1"/>
  <c r="M11"/>
  <c r="N11"/>
  <c r="U43" i="7"/>
  <c r="U39"/>
  <c r="U35"/>
  <c r="U31"/>
  <c r="U34"/>
  <c r="U33"/>
  <c r="U32"/>
  <c r="U29"/>
  <c r="U25"/>
  <c r="N8"/>
  <c r="U30"/>
  <c r="U26"/>
  <c r="U42"/>
  <c r="U41"/>
  <c r="U40"/>
  <c r="U27"/>
  <c r="L8"/>
  <c r="U37"/>
  <c r="U38"/>
  <c r="U24"/>
  <c r="W24" s="1"/>
  <c r="M8"/>
  <c r="U36"/>
  <c r="U28"/>
  <c r="N12"/>
  <c r="L12"/>
  <c r="M12"/>
  <c r="U41" i="4"/>
  <c r="U37"/>
  <c r="U33"/>
  <c r="U29"/>
  <c r="U25"/>
  <c r="N8"/>
  <c r="U43"/>
  <c r="U39"/>
  <c r="U35"/>
  <c r="U31"/>
  <c r="U27"/>
  <c r="U40"/>
  <c r="U32"/>
  <c r="U24"/>
  <c r="W24" s="1"/>
  <c r="W25" s="1"/>
  <c r="W26" s="1"/>
  <c r="U42"/>
  <c r="U34"/>
  <c r="U26"/>
  <c r="M8"/>
  <c r="U36"/>
  <c r="U28"/>
  <c r="L8"/>
  <c r="U38"/>
  <c r="U30"/>
  <c r="N12"/>
  <c r="L12"/>
  <c r="M12"/>
  <c r="U41" i="2"/>
  <c r="U37"/>
  <c r="U33"/>
  <c r="U29"/>
  <c r="U25"/>
  <c r="N8"/>
  <c r="U43"/>
  <c r="U42"/>
  <c r="U28"/>
  <c r="U27"/>
  <c r="U26"/>
  <c r="U30"/>
  <c r="U40"/>
  <c r="U39"/>
  <c r="U38"/>
  <c r="U24"/>
  <c r="W24" s="1"/>
  <c r="U32"/>
  <c r="M8"/>
  <c r="U36"/>
  <c r="U35"/>
  <c r="U34"/>
  <c r="L8"/>
  <c r="U31"/>
  <c r="N12"/>
  <c r="L12"/>
  <c r="M12"/>
  <c r="U41" i="11"/>
  <c r="U29" i="10"/>
  <c r="U26" i="11"/>
  <c r="U42"/>
  <c r="U32"/>
  <c r="U27"/>
  <c r="U43"/>
  <c r="O14" i="10"/>
  <c r="O12"/>
  <c r="U38"/>
  <c r="U28"/>
  <c r="U39"/>
  <c r="O13" i="8"/>
  <c r="U37" i="12"/>
  <c r="U25"/>
  <c r="U34"/>
  <c r="U24"/>
  <c r="W24" s="1"/>
  <c r="U40"/>
  <c r="U35"/>
  <c r="U41" i="10"/>
  <c r="O9"/>
  <c r="T24" i="3"/>
  <c r="V24" s="1"/>
  <c r="G14" i="11"/>
  <c r="F14"/>
  <c r="E14"/>
  <c r="G14" i="9"/>
  <c r="E14"/>
  <c r="F14"/>
  <c r="G10" i="8"/>
  <c r="E10"/>
  <c r="F10"/>
  <c r="G13" i="12"/>
  <c r="F13"/>
  <c r="E13"/>
  <c r="G13" i="11"/>
  <c r="F13"/>
  <c r="E13"/>
  <c r="G9"/>
  <c r="F9"/>
  <c r="E9"/>
  <c r="G9" i="10"/>
  <c r="F9"/>
  <c r="E9"/>
  <c r="G13" i="9"/>
  <c r="E13"/>
  <c r="F13"/>
  <c r="G9"/>
  <c r="F9"/>
  <c r="E9"/>
  <c r="G9" i="8"/>
  <c r="E9"/>
  <c r="F9"/>
  <c r="L14"/>
  <c r="N14"/>
  <c r="M14"/>
  <c r="E10" i="7"/>
  <c r="F10"/>
  <c r="G10"/>
  <c r="E14" i="6"/>
  <c r="F14"/>
  <c r="G14"/>
  <c r="E10"/>
  <c r="F10"/>
  <c r="G10"/>
  <c r="E14" i="5"/>
  <c r="G14"/>
  <c r="F14"/>
  <c r="E10"/>
  <c r="G10"/>
  <c r="F10"/>
  <c r="O8" i="11"/>
  <c r="M6"/>
  <c r="T42" i="4"/>
  <c r="T38"/>
  <c r="T34"/>
  <c r="T30"/>
  <c r="T26"/>
  <c r="E8"/>
  <c r="T40"/>
  <c r="T36"/>
  <c r="T32"/>
  <c r="T28"/>
  <c r="T24"/>
  <c r="V24" s="1"/>
  <c r="T37"/>
  <c r="T29"/>
  <c r="T39"/>
  <c r="T31"/>
  <c r="T27"/>
  <c r="G8"/>
  <c r="T41"/>
  <c r="T33"/>
  <c r="T25"/>
  <c r="F8"/>
  <c r="T43"/>
  <c r="T35"/>
  <c r="T42" i="2"/>
  <c r="T38"/>
  <c r="T34"/>
  <c r="T30"/>
  <c r="T26"/>
  <c r="E8"/>
  <c r="T41"/>
  <c r="T40"/>
  <c r="T39"/>
  <c r="T25"/>
  <c r="T24"/>
  <c r="V24" s="1"/>
  <c r="T37"/>
  <c r="T36"/>
  <c r="T35"/>
  <c r="T28"/>
  <c r="G8"/>
  <c r="T33"/>
  <c r="T32"/>
  <c r="T31"/>
  <c r="F8"/>
  <c r="T43"/>
  <c r="T29"/>
  <c r="T27"/>
  <c r="T42" i="1"/>
  <c r="T38"/>
  <c r="T34"/>
  <c r="T30"/>
  <c r="T26"/>
  <c r="T37"/>
  <c r="T36"/>
  <c r="T35"/>
  <c r="G8"/>
  <c r="T40"/>
  <c r="T33"/>
  <c r="T32"/>
  <c r="T31"/>
  <c r="T39"/>
  <c r="F8"/>
  <c r="T43"/>
  <c r="T29"/>
  <c r="T28"/>
  <c r="T27"/>
  <c r="E8"/>
  <c r="T41"/>
  <c r="T25"/>
  <c r="T24"/>
  <c r="V24" s="1"/>
  <c r="U41" i="6"/>
  <c r="U37"/>
  <c r="U33"/>
  <c r="U29"/>
  <c r="U25"/>
  <c r="N8"/>
  <c r="U42"/>
  <c r="U38"/>
  <c r="U34"/>
  <c r="U30"/>
  <c r="U26"/>
  <c r="U43"/>
  <c r="U39"/>
  <c r="U35"/>
  <c r="U31"/>
  <c r="U27"/>
  <c r="L8"/>
  <c r="U32"/>
  <c r="U36"/>
  <c r="M8"/>
  <c r="U40"/>
  <c r="U24"/>
  <c r="W24" s="1"/>
  <c r="W25" s="1"/>
  <c r="W26" s="1"/>
  <c r="W27" s="1"/>
  <c r="W28" s="1"/>
  <c r="W29" s="1"/>
  <c r="W30" s="1"/>
  <c r="W31" s="1"/>
  <c r="W32" s="1"/>
  <c r="W33" s="1"/>
  <c r="W34" s="1"/>
  <c r="W35" s="1"/>
  <c r="W36" s="1"/>
  <c r="W37" s="1"/>
  <c r="W38" s="1"/>
  <c r="W39" s="1"/>
  <c r="W40" s="1"/>
  <c r="W41" s="1"/>
  <c r="W42" s="1"/>
  <c r="W43" s="1"/>
  <c r="U28"/>
  <c r="N12"/>
  <c r="L12"/>
  <c r="M12"/>
  <c r="U41" i="5"/>
  <c r="U37"/>
  <c r="U33"/>
  <c r="U29"/>
  <c r="U25"/>
  <c r="N8"/>
  <c r="U42"/>
  <c r="U38"/>
  <c r="U34"/>
  <c r="U30"/>
  <c r="U26"/>
  <c r="U43"/>
  <c r="U39"/>
  <c r="U35"/>
  <c r="U31"/>
  <c r="U27"/>
  <c r="L8"/>
  <c r="U36"/>
  <c r="U40"/>
  <c r="U24"/>
  <c r="W24" s="1"/>
  <c r="W25" s="1"/>
  <c r="W26" s="1"/>
  <c r="W27" s="1"/>
  <c r="W28" s="1"/>
  <c r="W29" s="1"/>
  <c r="W30" s="1"/>
  <c r="W31" s="1"/>
  <c r="W32" s="1"/>
  <c r="W33" s="1"/>
  <c r="W34" s="1"/>
  <c r="W35" s="1"/>
  <c r="W36" s="1"/>
  <c r="W37" s="1"/>
  <c r="W38" s="1"/>
  <c r="W39" s="1"/>
  <c r="W40" s="1"/>
  <c r="W41" s="1"/>
  <c r="W42" s="1"/>
  <c r="W43" s="1"/>
  <c r="M8"/>
  <c r="U28"/>
  <c r="U32"/>
  <c r="N12"/>
  <c r="L12"/>
  <c r="M12"/>
  <c r="E11" i="4"/>
  <c r="G11"/>
  <c r="F11"/>
  <c r="E15"/>
  <c r="G15"/>
  <c r="F15"/>
  <c r="N9" i="3"/>
  <c r="M9"/>
  <c r="L9"/>
  <c r="N13"/>
  <c r="M13"/>
  <c r="L13"/>
  <c r="U41" i="1"/>
  <c r="U37"/>
  <c r="U33"/>
  <c r="U29"/>
  <c r="U25"/>
  <c r="U40"/>
  <c r="U39"/>
  <c r="U38"/>
  <c r="U24"/>
  <c r="W24" s="1"/>
  <c r="W25" s="1"/>
  <c r="U43"/>
  <c r="U27"/>
  <c r="U36"/>
  <c r="U35"/>
  <c r="U34"/>
  <c r="U42"/>
  <c r="U26"/>
  <c r="U32"/>
  <c r="U31"/>
  <c r="U30"/>
  <c r="U28"/>
  <c r="N11" i="7"/>
  <c r="L11"/>
  <c r="M11"/>
  <c r="N15"/>
  <c r="L15"/>
  <c r="M15"/>
  <c r="N11" i="4"/>
  <c r="L11"/>
  <c r="M11"/>
  <c r="N15"/>
  <c r="L15"/>
  <c r="M15"/>
  <c r="U33" i="10"/>
  <c r="O13" i="11"/>
  <c r="U38"/>
  <c r="U28"/>
  <c r="U34" i="10"/>
  <c r="U24"/>
  <c r="W24" s="1"/>
  <c r="W25" s="1"/>
  <c r="W26" s="1"/>
  <c r="W27" s="1"/>
  <c r="W28" s="1"/>
  <c r="W29" s="1"/>
  <c r="W30" s="1"/>
  <c r="W31" s="1"/>
  <c r="W32" s="1"/>
  <c r="W33" s="1"/>
  <c r="W34" s="1"/>
  <c r="W35" s="1"/>
  <c r="W36" s="1"/>
  <c r="W37" s="1"/>
  <c r="W38" s="1"/>
  <c r="W39" s="1"/>
  <c r="W40" s="1"/>
  <c r="W41" s="1"/>
  <c r="W42" s="1"/>
  <c r="W43" s="1"/>
  <c r="U40"/>
  <c r="O10" i="8"/>
  <c r="U29" i="12"/>
  <c r="U30"/>
  <c r="U36"/>
  <c r="O10" i="9"/>
  <c r="O13" i="5" l="1"/>
  <c r="H10" i="9"/>
  <c r="O9" i="2"/>
  <c r="O9" i="7"/>
  <c r="O14" i="6"/>
  <c r="H10" i="1"/>
  <c r="H15" i="9"/>
  <c r="O9" i="3"/>
  <c r="H13" i="12"/>
  <c r="H11"/>
  <c r="O11" i="7"/>
  <c r="H14" i="6"/>
  <c r="H9" i="8"/>
  <c r="H9" i="10"/>
  <c r="H14" i="9"/>
  <c r="O12" i="2"/>
  <c r="O12" i="7"/>
  <c r="H12" i="4"/>
  <c r="O13" i="6"/>
  <c r="H9" i="7"/>
  <c r="H12" i="11"/>
  <c r="H10"/>
  <c r="O9" i="4"/>
  <c r="O14" i="5"/>
  <c r="H11" i="8"/>
  <c r="O14" i="2"/>
  <c r="O14" i="7"/>
  <c r="O12" i="3"/>
  <c r="H11" i="5"/>
  <c r="O8" i="7"/>
  <c r="M6"/>
  <c r="H8" i="12"/>
  <c r="G6"/>
  <c r="U22" s="1"/>
  <c r="H11" i="3"/>
  <c r="G6"/>
  <c r="V25" i="7"/>
  <c r="X24"/>
  <c r="M6" i="9"/>
  <c r="O8"/>
  <c r="O8" i="5"/>
  <c r="M6"/>
  <c r="G6"/>
  <c r="H10"/>
  <c r="O8" i="2"/>
  <c r="M6"/>
  <c r="H8" i="9"/>
  <c r="G6"/>
  <c r="X24"/>
  <c r="V25"/>
  <c r="H8" i="11"/>
  <c r="G6"/>
  <c r="U22" s="1"/>
  <c r="X24"/>
  <c r="V25"/>
  <c r="O8" i="8"/>
  <c r="M6"/>
  <c r="W26" i="11"/>
  <c r="W27" s="1"/>
  <c r="W28" s="1"/>
  <c r="W29" s="1"/>
  <c r="W30" s="1"/>
  <c r="W31" s="1"/>
  <c r="W32" s="1"/>
  <c r="W33" s="1"/>
  <c r="W34" s="1"/>
  <c r="W35" s="1"/>
  <c r="W36" s="1"/>
  <c r="W37" s="1"/>
  <c r="W38" s="1"/>
  <c r="W39" s="1"/>
  <c r="W40" s="1"/>
  <c r="W41" s="1"/>
  <c r="W42" s="1"/>
  <c r="W43" s="1"/>
  <c r="O15" i="4"/>
  <c r="O12" i="5"/>
  <c r="H10" i="7"/>
  <c r="H9" i="11"/>
  <c r="O11" i="1"/>
  <c r="O10" i="3"/>
  <c r="O9" i="6"/>
  <c r="H13" i="5"/>
  <c r="O9" i="9"/>
  <c r="H12" i="8"/>
  <c r="O13" i="7"/>
  <c r="O10" i="5"/>
  <c r="H12" i="7"/>
  <c r="H11" i="9"/>
  <c r="H11" i="11"/>
  <c r="O10" i="2"/>
  <c r="O10" i="7"/>
  <c r="O13" i="1"/>
  <c r="W25" i="3"/>
  <c r="W26" s="1"/>
  <c r="W27" s="1"/>
  <c r="W28" s="1"/>
  <c r="W29" s="1"/>
  <c r="W30" s="1"/>
  <c r="W31" s="1"/>
  <c r="W32" s="1"/>
  <c r="W33" s="1"/>
  <c r="W34" s="1"/>
  <c r="W35" s="1"/>
  <c r="W36" s="1"/>
  <c r="W37" s="1"/>
  <c r="W38" s="1"/>
  <c r="W39" s="1"/>
  <c r="W40" s="1"/>
  <c r="W41" s="1"/>
  <c r="W42" s="1"/>
  <c r="W43" s="1"/>
  <c r="H15" i="6"/>
  <c r="W25" i="9"/>
  <c r="W26" s="1"/>
  <c r="W27" s="1"/>
  <c r="W28" s="1"/>
  <c r="W29" s="1"/>
  <c r="W30" s="1"/>
  <c r="W31" s="1"/>
  <c r="W32" s="1"/>
  <c r="W33" s="1"/>
  <c r="W34" s="1"/>
  <c r="W35" s="1"/>
  <c r="W36" s="1"/>
  <c r="W37" s="1"/>
  <c r="W38" s="1"/>
  <c r="W39" s="1"/>
  <c r="W40" s="1"/>
  <c r="W41" s="1"/>
  <c r="W42" s="1"/>
  <c r="W43" s="1"/>
  <c r="W26" i="8"/>
  <c r="W27" s="1"/>
  <c r="W28" s="1"/>
  <c r="W29" s="1"/>
  <c r="W30" s="1"/>
  <c r="W31" s="1"/>
  <c r="W32" s="1"/>
  <c r="W33" s="1"/>
  <c r="W34" s="1"/>
  <c r="W35" s="1"/>
  <c r="W36" s="1"/>
  <c r="W37" s="1"/>
  <c r="W38" s="1"/>
  <c r="W39" s="1"/>
  <c r="W40" s="1"/>
  <c r="W41" s="1"/>
  <c r="W42" s="1"/>
  <c r="W43" s="1"/>
  <c r="O11" i="9"/>
  <c r="H10" i="12"/>
  <c r="X24" i="4"/>
  <c r="V25"/>
  <c r="V25" i="1"/>
  <c r="X24"/>
  <c r="G6" i="2"/>
  <c r="H8"/>
  <c r="O8" i="4"/>
  <c r="M6"/>
  <c r="M6" i="1"/>
  <c r="U22" s="1"/>
  <c r="O10"/>
  <c r="V25" i="6"/>
  <c r="X24"/>
  <c r="G6" i="7"/>
  <c r="H8"/>
  <c r="M6" i="3"/>
  <c r="O8"/>
  <c r="O11" i="4"/>
  <c r="O13" i="3"/>
  <c r="H15" i="4"/>
  <c r="H14" i="5"/>
  <c r="O14" i="8"/>
  <c r="H9" i="9"/>
  <c r="H13"/>
  <c r="H13" i="11"/>
  <c r="H14"/>
  <c r="W25" i="12"/>
  <c r="W26" s="1"/>
  <c r="W27" s="1"/>
  <c r="W28" s="1"/>
  <c r="W29" s="1"/>
  <c r="W30" s="1"/>
  <c r="W31" s="1"/>
  <c r="W32" s="1"/>
  <c r="W33" s="1"/>
  <c r="W34" s="1"/>
  <c r="W35" s="1"/>
  <c r="W36" s="1"/>
  <c r="W37" s="1"/>
  <c r="W38" s="1"/>
  <c r="W39" s="1"/>
  <c r="W40" s="1"/>
  <c r="W41" s="1"/>
  <c r="W42" s="1"/>
  <c r="W43" s="1"/>
  <c r="O12" i="4"/>
  <c r="H9" i="6"/>
  <c r="O12" i="8"/>
  <c r="H12" i="10"/>
  <c r="H12" i="12"/>
  <c r="O13" i="2"/>
  <c r="O15" i="3"/>
  <c r="O11" i="8"/>
  <c r="H15" i="11"/>
  <c r="O14" i="4"/>
  <c r="H12" i="2"/>
  <c r="O15" i="6"/>
  <c r="H11" i="7"/>
  <c r="H14" i="12"/>
  <c r="O8" i="6"/>
  <c r="M6"/>
  <c r="H8" i="1"/>
  <c r="G6"/>
  <c r="X24" i="2"/>
  <c r="V25"/>
  <c r="G6" i="4"/>
  <c r="H8"/>
  <c r="V25" i="3"/>
  <c r="X24"/>
  <c r="G6" i="8"/>
  <c r="H8"/>
  <c r="X24"/>
  <c r="V25"/>
  <c r="H8" i="10"/>
  <c r="G6"/>
  <c r="U22" s="1"/>
  <c r="X24"/>
  <c r="V25"/>
  <c r="X24" i="12"/>
  <c r="V25"/>
  <c r="V25" i="5"/>
  <c r="X24"/>
  <c r="G6" i="6"/>
  <c r="H8"/>
  <c r="O15" i="7"/>
  <c r="W26" i="1"/>
  <c r="W27" s="1"/>
  <c r="W28" s="1"/>
  <c r="W29" s="1"/>
  <c r="W30" s="1"/>
  <c r="W31" s="1"/>
  <c r="W32" s="1"/>
  <c r="W33" s="1"/>
  <c r="W34" s="1"/>
  <c r="W35" s="1"/>
  <c r="W36" s="1"/>
  <c r="W37" s="1"/>
  <c r="W38" s="1"/>
  <c r="W39" s="1"/>
  <c r="W40" s="1"/>
  <c r="W41" s="1"/>
  <c r="W42" s="1"/>
  <c r="W43" s="1"/>
  <c r="H11" i="4"/>
  <c r="O12" i="6"/>
  <c r="H10"/>
  <c r="H10" i="8"/>
  <c r="W25" i="2"/>
  <c r="W26" s="1"/>
  <c r="W27" s="1"/>
  <c r="W28" s="1"/>
  <c r="W29" s="1"/>
  <c r="W30" s="1"/>
  <c r="W31" s="1"/>
  <c r="W32" s="1"/>
  <c r="W33" s="1"/>
  <c r="W34" s="1"/>
  <c r="W35" s="1"/>
  <c r="W36" s="1"/>
  <c r="W37" s="1"/>
  <c r="W38" s="1"/>
  <c r="W39" s="1"/>
  <c r="W40" s="1"/>
  <c r="W41" s="1"/>
  <c r="W42" s="1"/>
  <c r="W43" s="1"/>
  <c r="W27" i="4"/>
  <c r="W28" s="1"/>
  <c r="W29" s="1"/>
  <c r="W30" s="1"/>
  <c r="W31" s="1"/>
  <c r="W32" s="1"/>
  <c r="W33" s="1"/>
  <c r="W34" s="1"/>
  <c r="W35" s="1"/>
  <c r="W36" s="1"/>
  <c r="W37" s="1"/>
  <c r="W38" s="1"/>
  <c r="W39" s="1"/>
  <c r="W40" s="1"/>
  <c r="W41" s="1"/>
  <c r="W42" s="1"/>
  <c r="W43" s="1"/>
  <c r="W25" i="7"/>
  <c r="W26" s="1"/>
  <c r="W27" s="1"/>
  <c r="W28" s="1"/>
  <c r="W29" s="1"/>
  <c r="W30" s="1"/>
  <c r="W31" s="1"/>
  <c r="W32" s="1"/>
  <c r="W33" s="1"/>
  <c r="W34" s="1"/>
  <c r="W35" s="1"/>
  <c r="W36" s="1"/>
  <c r="W37" s="1"/>
  <c r="W38" s="1"/>
  <c r="W39" s="1"/>
  <c r="W40" s="1"/>
  <c r="W41" s="1"/>
  <c r="W42" s="1"/>
  <c r="W43" s="1"/>
  <c r="O9" i="5"/>
  <c r="H11" i="1"/>
  <c r="H13" i="6"/>
  <c r="H12" i="9"/>
  <c r="O13" i="4"/>
  <c r="O14" i="1"/>
  <c r="O11" i="3"/>
  <c r="O10" i="6"/>
  <c r="H12"/>
  <c r="O10" i="4"/>
  <c r="O11" i="6"/>
  <c r="H11" i="2"/>
  <c r="U22" i="3" l="1"/>
  <c r="U22" i="9"/>
  <c r="U22" i="6"/>
  <c r="V26" i="5"/>
  <c r="X25"/>
  <c r="V26" i="10"/>
  <c r="X25"/>
  <c r="V26" i="8"/>
  <c r="X25"/>
  <c r="X25" i="2"/>
  <c r="V26"/>
  <c r="Y22" i="6"/>
  <c r="F1"/>
  <c r="G1" s="1"/>
  <c r="T22"/>
  <c r="F1" i="8"/>
  <c r="G1" s="1"/>
  <c r="T22"/>
  <c r="Y22"/>
  <c r="T22" i="4"/>
  <c r="F1"/>
  <c r="G1" s="1"/>
  <c r="Y22"/>
  <c r="V26" i="6"/>
  <c r="X25"/>
  <c r="V26" i="1"/>
  <c r="X25"/>
  <c r="Y22" i="5"/>
  <c r="F1"/>
  <c r="G1" s="1"/>
  <c r="T22"/>
  <c r="V26" i="12"/>
  <c r="X25"/>
  <c r="F1" i="10"/>
  <c r="G1" s="1"/>
  <c r="T22"/>
  <c r="Y22"/>
  <c r="F1" i="1"/>
  <c r="G1" s="1"/>
  <c r="T22"/>
  <c r="Y22"/>
  <c r="F1" i="11"/>
  <c r="G1" s="1"/>
  <c r="T22"/>
  <c r="Y22"/>
  <c r="F1" i="9"/>
  <c r="G1" s="1"/>
  <c r="T22"/>
  <c r="Y22"/>
  <c r="T22" i="3"/>
  <c r="Y22"/>
  <c r="F1"/>
  <c r="G1" s="1"/>
  <c r="U22" i="4"/>
  <c r="U22" i="8"/>
  <c r="U22" i="7"/>
  <c r="V26" i="3"/>
  <c r="X25"/>
  <c r="Y22" i="7"/>
  <c r="F1"/>
  <c r="G1" s="1"/>
  <c r="T22"/>
  <c r="T22" i="2"/>
  <c r="F1"/>
  <c r="G1" s="1"/>
  <c r="Y22"/>
  <c r="V26" i="7"/>
  <c r="X25"/>
  <c r="V26" i="4"/>
  <c r="X25"/>
  <c r="V26" i="11"/>
  <c r="X25"/>
  <c r="V26" i="9"/>
  <c r="X25"/>
  <c r="F1" i="12"/>
  <c r="G1" s="1"/>
  <c r="T22"/>
  <c r="Y22"/>
  <c r="U22" i="2"/>
  <c r="U22" i="5"/>
  <c r="V27" i="11" l="1"/>
  <c r="X26"/>
  <c r="X26" i="7"/>
  <c r="V27"/>
  <c r="X26" i="3"/>
  <c r="V27"/>
  <c r="V27" i="12"/>
  <c r="X26"/>
  <c r="X26" i="8"/>
  <c r="V27"/>
  <c r="X26" i="5"/>
  <c r="V27"/>
  <c r="X26" i="6"/>
  <c r="V27"/>
  <c r="V27" i="9"/>
  <c r="X26"/>
  <c r="X26" i="4"/>
  <c r="V27"/>
  <c r="V27" i="10"/>
  <c r="X26"/>
  <c r="X26" i="1"/>
  <c r="V27"/>
  <c r="X26" i="2"/>
  <c r="V27"/>
  <c r="X27" i="10" l="1"/>
  <c r="V28"/>
  <c r="X27" i="9"/>
  <c r="V28"/>
  <c r="X27" i="12"/>
  <c r="V28"/>
  <c r="V28" i="2"/>
  <c r="X27"/>
  <c r="V28" i="5"/>
  <c r="X27"/>
  <c r="V28" i="7"/>
  <c r="X27"/>
  <c r="X27" i="11"/>
  <c r="V28"/>
  <c r="V28" i="1"/>
  <c r="X27"/>
  <c r="V28" i="4"/>
  <c r="X27"/>
  <c r="V28" i="6"/>
  <c r="X27"/>
  <c r="X27" i="8"/>
  <c r="V28"/>
  <c r="V28" i="3"/>
  <c r="X27"/>
  <c r="X28" l="1"/>
  <c r="V29"/>
  <c r="V29" i="6"/>
  <c r="X28"/>
  <c r="X28" i="1"/>
  <c r="V29"/>
  <c r="V29" i="7"/>
  <c r="X28"/>
  <c r="V29" i="2"/>
  <c r="X28"/>
  <c r="X28" i="9"/>
  <c r="V29"/>
  <c r="X28" i="4"/>
  <c r="V29"/>
  <c r="V29" i="5"/>
  <c r="X28"/>
  <c r="X28" i="8"/>
  <c r="V29"/>
  <c r="X28" i="11"/>
  <c r="V29"/>
  <c r="X28" i="12"/>
  <c r="V29"/>
  <c r="X28" i="10"/>
  <c r="V29"/>
  <c r="V30" i="5" l="1"/>
  <c r="X29"/>
  <c r="V30" i="7"/>
  <c r="X29"/>
  <c r="V30" i="6"/>
  <c r="X29"/>
  <c r="V30" i="10"/>
  <c r="X29"/>
  <c r="V30" i="11"/>
  <c r="X29"/>
  <c r="V30" i="2"/>
  <c r="X29"/>
  <c r="V30" i="12"/>
  <c r="X29"/>
  <c r="V30" i="8"/>
  <c r="X29"/>
  <c r="V30" i="4"/>
  <c r="X29"/>
  <c r="V30" i="1"/>
  <c r="X29"/>
  <c r="X29" i="3"/>
  <c r="V30"/>
  <c r="V30" i="9"/>
  <c r="X29"/>
  <c r="V31" l="1"/>
  <c r="X30"/>
  <c r="X30" i="1"/>
  <c r="V31"/>
  <c r="X30" i="8"/>
  <c r="V31"/>
  <c r="X30" i="2"/>
  <c r="V31"/>
  <c r="V31" i="10"/>
  <c r="X30"/>
  <c r="V31" i="7"/>
  <c r="X30"/>
  <c r="X30" i="4"/>
  <c r="V31"/>
  <c r="V31" i="12"/>
  <c r="X30"/>
  <c r="V31" i="11"/>
  <c r="X30"/>
  <c r="X30" i="6"/>
  <c r="V31"/>
  <c r="X30" i="5"/>
  <c r="V31"/>
  <c r="X30" i="3"/>
  <c r="V31"/>
  <c r="X31" i="12" l="1"/>
  <c r="V32"/>
  <c r="V32" i="7"/>
  <c r="X31"/>
  <c r="V32" i="3"/>
  <c r="X31"/>
  <c r="V32" i="6"/>
  <c r="X31"/>
  <c r="V32" i="2"/>
  <c r="X31"/>
  <c r="V32" i="1"/>
  <c r="X31"/>
  <c r="X31" i="11"/>
  <c r="V32"/>
  <c r="X31" i="10"/>
  <c r="V32"/>
  <c r="X31" i="9"/>
  <c r="V32"/>
  <c r="V32" i="5"/>
  <c r="X31"/>
  <c r="V32" i="4"/>
  <c r="X31"/>
  <c r="X31" i="8"/>
  <c r="V32"/>
  <c r="V33" i="5" l="1"/>
  <c r="X32"/>
  <c r="X32" i="1"/>
  <c r="V33"/>
  <c r="V33" i="6"/>
  <c r="X32"/>
  <c r="X32" i="7"/>
  <c r="V33"/>
  <c r="X32" i="8"/>
  <c r="V33"/>
  <c r="X32" i="10"/>
  <c r="V33"/>
  <c r="X32" i="4"/>
  <c r="V33"/>
  <c r="V33" i="2"/>
  <c r="X32"/>
  <c r="X32" i="3"/>
  <c r="V33"/>
  <c r="X32" i="9"/>
  <c r="V33"/>
  <c r="X32" i="11"/>
  <c r="V33"/>
  <c r="X32" i="12"/>
  <c r="V33"/>
  <c r="X33" i="2" l="1"/>
  <c r="V34"/>
  <c r="V34" i="12"/>
  <c r="X33"/>
  <c r="V34" i="9"/>
  <c r="X33"/>
  <c r="V34" i="10"/>
  <c r="X33"/>
  <c r="V34" i="7"/>
  <c r="X33"/>
  <c r="X33" i="1"/>
  <c r="V34"/>
  <c r="V34" i="6"/>
  <c r="X33"/>
  <c r="V34" i="5"/>
  <c r="X33"/>
  <c r="V34" i="11"/>
  <c r="X33"/>
  <c r="X33" i="3"/>
  <c r="V34"/>
  <c r="V34" i="4"/>
  <c r="X33"/>
  <c r="V34" i="8"/>
  <c r="X33"/>
  <c r="V35" l="1"/>
  <c r="X34"/>
  <c r="X34" i="5"/>
  <c r="V35"/>
  <c r="V35" i="10"/>
  <c r="X34"/>
  <c r="V35" i="12"/>
  <c r="X34"/>
  <c r="X34" i="3"/>
  <c r="V35"/>
  <c r="X34" i="1"/>
  <c r="V35"/>
  <c r="X34" i="4"/>
  <c r="V35"/>
  <c r="V35" i="11"/>
  <c r="X34"/>
  <c r="X34" i="6"/>
  <c r="V35"/>
  <c r="V35" i="7"/>
  <c r="X34"/>
  <c r="V35" i="9"/>
  <c r="X34"/>
  <c r="X34" i="2"/>
  <c r="V35"/>
  <c r="V36" i="7" l="1"/>
  <c r="X35"/>
  <c r="X35" i="11"/>
  <c r="V36"/>
  <c r="X35" i="12"/>
  <c r="V36"/>
  <c r="V36" i="2"/>
  <c r="X35"/>
  <c r="V36" i="1"/>
  <c r="X35"/>
  <c r="V36" i="5"/>
  <c r="X35"/>
  <c r="X35" i="9"/>
  <c r="V36"/>
  <c r="X35" i="10"/>
  <c r="V36"/>
  <c r="V36" i="8"/>
  <c r="X35"/>
  <c r="V36" i="6"/>
  <c r="X35"/>
  <c r="V36" i="4"/>
  <c r="X35"/>
  <c r="V36" i="3"/>
  <c r="X35"/>
  <c r="V37" l="1"/>
  <c r="X36"/>
  <c r="V37" i="6"/>
  <c r="X36"/>
  <c r="V37" i="5"/>
  <c r="X36"/>
  <c r="X36" i="2"/>
  <c r="V37"/>
  <c r="X36" i="10"/>
  <c r="V37"/>
  <c r="X36" i="11"/>
  <c r="V37"/>
  <c r="X36" i="4"/>
  <c r="V37"/>
  <c r="X36" i="8"/>
  <c r="V37"/>
  <c r="V37" i="1"/>
  <c r="X36"/>
  <c r="X36" i="7"/>
  <c r="V37"/>
  <c r="X36" i="9"/>
  <c r="V37"/>
  <c r="X36" i="12"/>
  <c r="V37"/>
  <c r="V38" i="1" l="1"/>
  <c r="X37"/>
  <c r="V38" i="5"/>
  <c r="X37"/>
  <c r="V38" i="3"/>
  <c r="X37"/>
  <c r="V38" i="9"/>
  <c r="X37"/>
  <c r="V38" i="4"/>
  <c r="X37"/>
  <c r="V38" i="10"/>
  <c r="X37"/>
  <c r="V38" i="6"/>
  <c r="X37"/>
  <c r="V38" i="12"/>
  <c r="X37"/>
  <c r="V38" i="7"/>
  <c r="X37"/>
  <c r="V38" i="8"/>
  <c r="X37"/>
  <c r="V38" i="11"/>
  <c r="X37"/>
  <c r="X37" i="2"/>
  <c r="V38"/>
  <c r="V39" i="11" l="1"/>
  <c r="X38"/>
  <c r="X38" i="4"/>
  <c r="V39"/>
  <c r="X38" i="3"/>
  <c r="V39"/>
  <c r="X38" i="1"/>
  <c r="V39"/>
  <c r="X38" i="6"/>
  <c r="V39"/>
  <c r="V39" i="8"/>
  <c r="X38"/>
  <c r="V39" i="12"/>
  <c r="X38"/>
  <c r="V39" i="10"/>
  <c r="X38"/>
  <c r="V39" i="9"/>
  <c r="X38"/>
  <c r="X38" i="5"/>
  <c r="V39"/>
  <c r="X38" i="7"/>
  <c r="V39"/>
  <c r="X38" i="2"/>
  <c r="V39"/>
  <c r="X39" i="9" l="1"/>
  <c r="V40"/>
  <c r="X39" i="12"/>
  <c r="V40"/>
  <c r="X39" i="11"/>
  <c r="V40"/>
  <c r="X39" i="7"/>
  <c r="V40"/>
  <c r="V40" i="6"/>
  <c r="X39"/>
  <c r="V40" i="3"/>
  <c r="X39"/>
  <c r="X39" i="10"/>
  <c r="V40"/>
  <c r="V40" i="8"/>
  <c r="X39"/>
  <c r="V40" i="2"/>
  <c r="X39"/>
  <c r="V40" i="5"/>
  <c r="X39"/>
  <c r="V40" i="1"/>
  <c r="X39"/>
  <c r="V40" i="4"/>
  <c r="X39"/>
  <c r="V41" i="1" l="1"/>
  <c r="X40"/>
  <c r="V41" i="2"/>
  <c r="X40"/>
  <c r="V41" i="6"/>
  <c r="X40"/>
  <c r="X40" i="10"/>
  <c r="V41"/>
  <c r="X40" i="11"/>
  <c r="V41"/>
  <c r="X40" i="9"/>
  <c r="V41"/>
  <c r="X40" i="4"/>
  <c r="V41"/>
  <c r="V41" i="5"/>
  <c r="X40"/>
  <c r="X40" i="8"/>
  <c r="V41"/>
  <c r="V41" i="3"/>
  <c r="X40"/>
  <c r="X40" i="7"/>
  <c r="V41"/>
  <c r="X40" i="12"/>
  <c r="V41"/>
  <c r="V42" i="6" l="1"/>
  <c r="X41"/>
  <c r="V42" i="1"/>
  <c r="X41"/>
  <c r="V42" i="7"/>
  <c r="X41"/>
  <c r="V42" i="8"/>
  <c r="X41"/>
  <c r="V42" i="4"/>
  <c r="X41"/>
  <c r="V42" i="11"/>
  <c r="X41"/>
  <c r="V42" i="3"/>
  <c r="X41"/>
  <c r="V42" i="5"/>
  <c r="X41"/>
  <c r="V42" i="2"/>
  <c r="X41"/>
  <c r="V42" i="12"/>
  <c r="X41"/>
  <c r="V42" i="9"/>
  <c r="X41"/>
  <c r="V42" i="10"/>
  <c r="X41"/>
  <c r="X42" i="3" l="1"/>
  <c r="V43"/>
  <c r="X43" s="1"/>
  <c r="X42" i="4"/>
  <c r="V43"/>
  <c r="X43" s="1"/>
  <c r="X42" i="7"/>
  <c r="V43"/>
  <c r="X43" s="1"/>
  <c r="X42" i="6"/>
  <c r="V43"/>
  <c r="X43" s="1"/>
  <c r="V43" i="9"/>
  <c r="X43" s="1"/>
  <c r="X42"/>
  <c r="V43" i="10"/>
  <c r="X43" s="1"/>
  <c r="X42"/>
  <c r="V43" i="12"/>
  <c r="X43" s="1"/>
  <c r="X42"/>
  <c r="X42" i="5"/>
  <c r="V43"/>
  <c r="X43" s="1"/>
  <c r="V43" i="11"/>
  <c r="X43" s="1"/>
  <c r="X42"/>
  <c r="X42" i="8"/>
  <c r="V43"/>
  <c r="X43" s="1"/>
  <c r="X42" i="1"/>
  <c r="V43"/>
  <c r="X43" s="1"/>
  <c r="X42" i="2"/>
  <c r="V43"/>
  <c r="X43" s="1"/>
</calcChain>
</file>

<file path=xl/sharedStrings.xml><?xml version="1.0" encoding="utf-8"?>
<sst xmlns="http://schemas.openxmlformats.org/spreadsheetml/2006/main" count="731" uniqueCount="70">
  <si>
    <t>Week:</t>
  </si>
  <si>
    <t>Date</t>
  </si>
  <si>
    <t>Game #</t>
  </si>
  <si>
    <t>Week #</t>
  </si>
  <si>
    <t>Game Notes:</t>
  </si>
  <si>
    <t>Location</t>
  </si>
  <si>
    <t>Stats Keeper</t>
  </si>
  <si>
    <t>Slashing Pumpkins</t>
  </si>
  <si>
    <t>Retribution</t>
  </si>
  <si>
    <t>Blue Storm</t>
  </si>
  <si>
    <t>Home</t>
  </si>
  <si>
    <t>Score</t>
  </si>
  <si>
    <t>Visitor</t>
  </si>
  <si>
    <t>White Lightning</t>
  </si>
  <si>
    <t>No</t>
  </si>
  <si>
    <t>Name</t>
  </si>
  <si>
    <t>Played?</t>
  </si>
  <si>
    <t>G</t>
  </si>
  <si>
    <t xml:space="preserve">1st </t>
  </si>
  <si>
    <t>2nd</t>
  </si>
  <si>
    <t>TTL</t>
  </si>
  <si>
    <t>1st Asst</t>
  </si>
  <si>
    <t>X</t>
  </si>
  <si>
    <t>Andrew Trecartin</t>
  </si>
  <si>
    <t>x</t>
  </si>
  <si>
    <t>Mattw Wedge</t>
  </si>
  <si>
    <t>Jean Marc Gionet</t>
  </si>
  <si>
    <t>Vince MacDonald</t>
  </si>
  <si>
    <t>Shots Against</t>
  </si>
  <si>
    <t>Darryl Moorcroft</t>
  </si>
  <si>
    <t>Total</t>
  </si>
  <si>
    <t>Goal</t>
  </si>
  <si>
    <t>1st A</t>
  </si>
  <si>
    <t>2nd A</t>
  </si>
  <si>
    <t>Time</t>
  </si>
  <si>
    <t>Description (optional</t>
  </si>
  <si>
    <t>H</t>
  </si>
  <si>
    <t>V</t>
  </si>
  <si>
    <t>diff</t>
  </si>
  <si>
    <t>Fluff?</t>
  </si>
  <si>
    <t>Golden Panthers</t>
  </si>
  <si>
    <t>:45</t>
  </si>
  <si>
    <t>Ian Stevens</t>
  </si>
  <si>
    <t>Matt Wedge</t>
  </si>
  <si>
    <t>:55</t>
  </si>
  <si>
    <t>:10</t>
  </si>
  <si>
    <t>Yup-Dying seconds goal, leading by at least 2</t>
  </si>
  <si>
    <t>Dwayne Johnson</t>
  </si>
  <si>
    <t>:57</t>
  </si>
  <si>
    <t>The Green Machine</t>
  </si>
  <si>
    <t>Purple Heys</t>
  </si>
  <si>
    <t>Wayne Helpard</t>
  </si>
  <si>
    <t>Brandon Moss</t>
  </si>
  <si>
    <t>:51</t>
  </si>
  <si>
    <t>Yup-Late goal, 5 or more spread</t>
  </si>
  <si>
    <t xml:space="preserve">Yup-Wide open score </t>
  </si>
  <si>
    <t>:35</t>
  </si>
  <si>
    <t>:02</t>
  </si>
  <si>
    <t>Red Light District</t>
  </si>
  <si>
    <t>Frederic Mailhot Landry</t>
  </si>
  <si>
    <t>Bruce Parent</t>
  </si>
  <si>
    <t>:39</t>
  </si>
  <si>
    <t>Chris Day</t>
  </si>
  <si>
    <t>Huge Save &gt; Frederic</t>
  </si>
  <si>
    <t>:40</t>
  </si>
  <si>
    <t>First FBHL goal</t>
  </si>
  <si>
    <t>:20</t>
  </si>
  <si>
    <t>:05</t>
  </si>
  <si>
    <t>Jamie Carson</t>
  </si>
  <si>
    <t>:50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</si>
</sst>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h:mm;@"/>
    <numFmt numFmtId="165" formatCode="mmm\ dd\,\ yy"/>
  </numFmts>
  <fonts count="11">
    <font>
      <sz val="11"/>
      <color theme="1"/>
      <name val="Calibri"/>
      <family val="2"/>
      <scheme val="minor"/>
    </font>
    <font>
      <sz val="20"/>
      <color indexed="8"/>
      <name val="Calibri"/>
      <family val="2"/>
    </font>
    <font>
      <sz val="9"/>
      <color indexed="8"/>
      <name val="Calibri"/>
      <family val="2"/>
    </font>
    <font>
      <sz val="18"/>
      <color indexed="8"/>
      <name val="Calibri"/>
      <family val="2"/>
    </font>
    <font>
      <sz val="11"/>
      <name val="Calibri"/>
      <family val="2"/>
    </font>
    <font>
      <sz val="2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  <xf numFmtId="0" fontId="1" fillId="2" borderId="2" xfId="0" applyFont="1" applyFill="1" applyBorder="1"/>
    <xf numFmtId="0" fontId="0" fillId="0" borderId="1" xfId="0" applyBorder="1"/>
    <xf numFmtId="164" fontId="0" fillId="0" borderId="0" xfId="0" applyNumberFormat="1"/>
    <xf numFmtId="0" fontId="0" fillId="0" borderId="3" xfId="0" applyBorder="1"/>
    <xf numFmtId="0" fontId="0" fillId="0" borderId="4" xfId="0" applyBorder="1" applyAlignment="1">
      <alignment vertical="top" wrapText="1"/>
    </xf>
    <xf numFmtId="165" fontId="0" fillId="0" borderId="1" xfId="0" applyNumberFormat="1" applyFill="1" applyBorder="1"/>
    <xf numFmtId="0" fontId="0" fillId="0" borderId="5" xfId="0" applyBorder="1" applyAlignment="1">
      <alignment wrapText="1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0" borderId="13" xfId="0" applyBorder="1"/>
    <xf numFmtId="0" fontId="0" fillId="0" borderId="14" xfId="0" applyBorder="1"/>
    <xf numFmtId="0" fontId="2" fillId="0" borderId="15" xfId="0" applyFont="1" applyBorder="1" applyAlignment="1">
      <alignment vertical="top" wrapText="1"/>
    </xf>
    <xf numFmtId="0" fontId="0" fillId="2" borderId="1" xfId="0" applyFill="1" applyBorder="1"/>
    <xf numFmtId="0" fontId="0" fillId="0" borderId="16" xfId="0" applyBorder="1" applyAlignment="1">
      <alignment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Border="1"/>
    <xf numFmtId="0" fontId="0" fillId="2" borderId="11" xfId="0" applyFill="1" applyBorder="1" applyAlignment="1"/>
    <xf numFmtId="0" fontId="0" fillId="2" borderId="12" xfId="0" applyFill="1" applyBorder="1" applyAlignment="1"/>
    <xf numFmtId="0" fontId="0" fillId="0" borderId="17" xfId="0" applyBorder="1"/>
    <xf numFmtId="0" fontId="4" fillId="0" borderId="0" xfId="0" applyFont="1" applyAlignment="1">
      <alignment horizontal="left"/>
    </xf>
    <xf numFmtId="0" fontId="4" fillId="0" borderId="18" xfId="0" applyFont="1" applyBorder="1"/>
    <xf numFmtId="0" fontId="4" fillId="0" borderId="1" xfId="0" applyFont="1" applyFill="1" applyBorder="1"/>
    <xf numFmtId="0" fontId="4" fillId="0" borderId="0" xfId="0" applyFont="1" applyFill="1" applyBorder="1"/>
    <xf numFmtId="0" fontId="4" fillId="2" borderId="0" xfId="0" applyFont="1" applyFill="1" applyBorder="1"/>
    <xf numFmtId="0" fontId="4" fillId="0" borderId="17" xfId="0" applyFont="1" applyBorder="1"/>
    <xf numFmtId="0" fontId="4" fillId="0" borderId="0" xfId="0" applyFont="1"/>
    <xf numFmtId="164" fontId="4" fillId="0" borderId="0" xfId="0" applyNumberFormat="1" applyFont="1"/>
    <xf numFmtId="0" fontId="0" fillId="0" borderId="19" xfId="0" applyBorder="1"/>
    <xf numFmtId="0" fontId="5" fillId="0" borderId="0" xfId="0" applyFont="1" applyProtection="1">
      <protection hidden="1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6" fillId="0" borderId="15" xfId="0" applyFont="1" applyBorder="1"/>
    <xf numFmtId="0" fontId="6" fillId="0" borderId="1" xfId="0" applyFont="1" applyBorder="1"/>
    <xf numFmtId="0" fontId="6" fillId="0" borderId="2" xfId="0" applyFont="1" applyBorder="1"/>
    <xf numFmtId="0" fontId="6" fillId="0" borderId="20" xfId="0" applyFont="1" applyFill="1" applyBorder="1"/>
    <xf numFmtId="0" fontId="6" fillId="0" borderId="21" xfId="0" applyFont="1" applyFill="1" applyBorder="1"/>
    <xf numFmtId="0" fontId="6" fillId="0" borderId="22" xfId="0" applyFont="1" applyBorder="1"/>
    <xf numFmtId="0" fontId="0" fillId="4" borderId="0" xfId="0" applyFill="1" applyAlignment="1">
      <alignment horizontal="left"/>
    </xf>
    <xf numFmtId="0" fontId="7" fillId="0" borderId="15" xfId="0" applyFont="1" applyBorder="1"/>
    <xf numFmtId="0" fontId="3" fillId="0" borderId="1" xfId="0" applyFont="1" applyBorder="1"/>
    <xf numFmtId="0" fontId="8" fillId="2" borderId="2" xfId="0" applyFont="1" applyFill="1" applyBorder="1"/>
    <xf numFmtId="0" fontId="8" fillId="3" borderId="1" xfId="0" applyFont="1" applyFill="1" applyBorder="1"/>
    <xf numFmtId="0" fontId="8" fillId="3" borderId="23" xfId="0" applyFont="1" applyFill="1" applyBorder="1"/>
    <xf numFmtId="0" fontId="7" fillId="0" borderId="22" xfId="0" applyFont="1" applyBorder="1"/>
    <xf numFmtId="0" fontId="8" fillId="2" borderId="1" xfId="0" applyFont="1" applyFill="1" applyBorder="1"/>
    <xf numFmtId="0" fontId="9" fillId="2" borderId="1" xfId="0" applyFont="1" applyFill="1" applyBorder="1"/>
    <xf numFmtId="0" fontId="8" fillId="2" borderId="9" xfId="0" applyFont="1" applyFill="1" applyBorder="1"/>
    <xf numFmtId="0" fontId="7" fillId="0" borderId="24" xfId="0" applyFont="1" applyBorder="1"/>
    <xf numFmtId="0" fontId="9" fillId="2" borderId="25" xfId="0" applyFont="1" applyFill="1" applyBorder="1"/>
    <xf numFmtId="0" fontId="8" fillId="2" borderId="25" xfId="0" applyFont="1" applyFill="1" applyBorder="1"/>
    <xf numFmtId="0" fontId="8" fillId="3" borderId="25" xfId="0" applyFont="1" applyFill="1" applyBorder="1"/>
    <xf numFmtId="0" fontId="9" fillId="0" borderId="1" xfId="0" applyFont="1" applyBorder="1"/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5" borderId="17" xfId="0" applyFill="1" applyBorder="1"/>
    <xf numFmtId="0" fontId="7" fillId="0" borderId="26" xfId="0" applyFont="1" applyBorder="1"/>
    <xf numFmtId="0" fontId="9" fillId="0" borderId="27" xfId="0" applyFont="1" applyBorder="1"/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5" fillId="0" borderId="2" xfId="0" applyFont="1" applyBorder="1"/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5" fillId="0" borderId="33" xfId="0" applyFont="1" applyBorder="1" applyAlignment="1">
      <alignment horizontal="right"/>
    </xf>
    <xf numFmtId="0" fontId="3" fillId="2" borderId="1" xfId="0" applyFont="1" applyFill="1" applyBorder="1"/>
    <xf numFmtId="0" fontId="3" fillId="2" borderId="34" xfId="0" applyFont="1" applyFill="1" applyBorder="1"/>
    <xf numFmtId="0" fontId="0" fillId="0" borderId="35" xfId="0" applyBorder="1"/>
    <xf numFmtId="0" fontId="0" fillId="5" borderId="30" xfId="0" applyFill="1" applyBorder="1"/>
    <xf numFmtId="0" fontId="0" fillId="0" borderId="10" xfId="0" applyBorder="1"/>
    <xf numFmtId="0" fontId="0" fillId="0" borderId="36" xfId="0" applyBorder="1"/>
    <xf numFmtId="0" fontId="0" fillId="0" borderId="18" xfId="0" applyBorder="1"/>
    <xf numFmtId="0" fontId="0" fillId="0" borderId="1" xfId="0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18" xfId="0" applyFont="1" applyBorder="1"/>
    <xf numFmtId="0" fontId="3" fillId="2" borderId="3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3" fillId="0" borderId="0" xfId="0" applyFont="1"/>
    <xf numFmtId="0" fontId="3" fillId="0" borderId="6" xfId="0" applyFont="1" applyBorder="1"/>
    <xf numFmtId="0" fontId="1" fillId="0" borderId="3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0" fontId="1" fillId="0" borderId="6" xfId="0" applyNumberFormat="1" applyFont="1" applyBorder="1" applyAlignment="1">
      <alignment horizontal="center"/>
    </xf>
    <xf numFmtId="0" fontId="3" fillId="0" borderId="37" xfId="0" applyFont="1" applyBorder="1"/>
    <xf numFmtId="0" fontId="3" fillId="0" borderId="0" xfId="0" applyFont="1" applyBorder="1"/>
    <xf numFmtId="0" fontId="1" fillId="0" borderId="6" xfId="0" applyFont="1" applyBorder="1" applyAlignment="1">
      <alignment horizontal="center"/>
    </xf>
    <xf numFmtId="0" fontId="3" fillId="0" borderId="29" xfId="0" applyFont="1" applyBorder="1"/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right"/>
    </xf>
  </cellXfs>
  <cellStyles count="3">
    <cellStyle name="Comma 2" xfId="1"/>
    <cellStyle name="Normal" xfId="0" builtinId="0"/>
    <cellStyle name="Percent 2" xfId="2"/>
  </cellStyles>
  <dxfs count="97">
    <dxf>
      <font>
        <color theme="0"/>
      </font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701040</xdr:colOff>
      <xdr:row>2</xdr:row>
      <xdr:rowOff>60960</xdr:rowOff>
    </xdr:from>
    <xdr:to>
      <xdr:col>14</xdr:col>
      <xdr:colOff>274320</xdr:colOff>
      <xdr:row>3</xdr:row>
      <xdr:rowOff>304800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6000"/>
        </a:blip>
        <a:srcRect/>
        <a:stretch>
          <a:fillRect/>
        </a:stretch>
      </xdr:blipFill>
      <xdr:spPr bwMode="auto">
        <a:xfrm>
          <a:off x="9898380" y="579120"/>
          <a:ext cx="1539240" cy="579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15240</xdr:rowOff>
    </xdr:from>
    <xdr:to>
      <xdr:col>2</xdr:col>
      <xdr:colOff>1091623</xdr:colOff>
      <xdr:row>1</xdr:row>
      <xdr:rowOff>76200</xdr:rowOff>
    </xdr:to>
    <xdr:sp macro="[0]!printGameSheets" textlink="">
      <xdr:nvSpPr>
        <xdr:cNvPr id="3" name="Bevel 2"/>
        <xdr:cNvSpPr/>
      </xdr:nvSpPr>
      <xdr:spPr>
        <a:xfrm>
          <a:off x="251460" y="15240"/>
          <a:ext cx="1952683" cy="388620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Print Game Sheets	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1891184</xdr:colOff>
      <xdr:row>1</xdr:row>
      <xdr:rowOff>72580</xdr:rowOff>
    </xdr:to>
    <xdr:sp macro="[0]!setupForEntry" textlink="">
      <xdr:nvSpPr>
        <xdr:cNvPr id="4" name="Bevel 3"/>
        <xdr:cNvSpPr/>
      </xdr:nvSpPr>
      <xdr:spPr>
        <a:xfrm>
          <a:off x="6652260" y="0"/>
          <a:ext cx="1891184" cy="400240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Setup For Data Entry	</a:t>
          </a:r>
        </a:p>
      </xdr:txBody>
    </xdr:sp>
    <xdr:clientData/>
  </xdr:twoCellAnchor>
  <xdr:twoCellAnchor>
    <xdr:from>
      <xdr:col>10</xdr:col>
      <xdr:colOff>405765</xdr:colOff>
      <xdr:row>0</xdr:row>
      <xdr:rowOff>15240</xdr:rowOff>
    </xdr:from>
    <xdr:to>
      <xdr:col>14</xdr:col>
      <xdr:colOff>188563</xdr:colOff>
      <xdr:row>1</xdr:row>
      <xdr:rowOff>57511</xdr:rowOff>
    </xdr:to>
    <xdr:sp macro="[0]!saveGameSheet" textlink="">
      <xdr:nvSpPr>
        <xdr:cNvPr id="5" name="Bevel 4"/>
        <xdr:cNvSpPr/>
      </xdr:nvSpPr>
      <xdr:spPr>
        <a:xfrm>
          <a:off x="9603105" y="15240"/>
          <a:ext cx="1748758" cy="369931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CA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701040</xdr:colOff>
      <xdr:row>2</xdr:row>
      <xdr:rowOff>60960</xdr:rowOff>
    </xdr:from>
    <xdr:to>
      <xdr:col>14</xdr:col>
      <xdr:colOff>274320</xdr:colOff>
      <xdr:row>3</xdr:row>
      <xdr:rowOff>304800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6000"/>
        </a:blip>
        <a:srcRect/>
        <a:stretch>
          <a:fillRect/>
        </a:stretch>
      </xdr:blipFill>
      <xdr:spPr bwMode="auto">
        <a:xfrm>
          <a:off x="9898380" y="579120"/>
          <a:ext cx="1539240" cy="579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15240</xdr:rowOff>
    </xdr:from>
    <xdr:to>
      <xdr:col>2</xdr:col>
      <xdr:colOff>1091623</xdr:colOff>
      <xdr:row>1</xdr:row>
      <xdr:rowOff>76200</xdr:rowOff>
    </xdr:to>
    <xdr:sp macro="[0]!printGameSheets" textlink="">
      <xdr:nvSpPr>
        <xdr:cNvPr id="3" name="Bevel 2"/>
        <xdr:cNvSpPr/>
      </xdr:nvSpPr>
      <xdr:spPr>
        <a:xfrm>
          <a:off x="251460" y="15240"/>
          <a:ext cx="1952683" cy="388620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Print Game Sheets	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1891184</xdr:colOff>
      <xdr:row>1</xdr:row>
      <xdr:rowOff>72580</xdr:rowOff>
    </xdr:to>
    <xdr:sp macro="[0]!setupForEntry" textlink="">
      <xdr:nvSpPr>
        <xdr:cNvPr id="4" name="Bevel 3"/>
        <xdr:cNvSpPr/>
      </xdr:nvSpPr>
      <xdr:spPr>
        <a:xfrm>
          <a:off x="6652260" y="0"/>
          <a:ext cx="1891184" cy="400240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Setup For Data Entry	</a:t>
          </a:r>
        </a:p>
      </xdr:txBody>
    </xdr:sp>
    <xdr:clientData/>
  </xdr:twoCellAnchor>
  <xdr:twoCellAnchor>
    <xdr:from>
      <xdr:col>10</xdr:col>
      <xdr:colOff>405765</xdr:colOff>
      <xdr:row>0</xdr:row>
      <xdr:rowOff>15240</xdr:rowOff>
    </xdr:from>
    <xdr:to>
      <xdr:col>14</xdr:col>
      <xdr:colOff>188563</xdr:colOff>
      <xdr:row>1</xdr:row>
      <xdr:rowOff>57511</xdr:rowOff>
    </xdr:to>
    <xdr:sp macro="[0]!saveGameSheet" textlink="">
      <xdr:nvSpPr>
        <xdr:cNvPr id="5" name="Bevel 4"/>
        <xdr:cNvSpPr/>
      </xdr:nvSpPr>
      <xdr:spPr>
        <a:xfrm>
          <a:off x="9603105" y="15240"/>
          <a:ext cx="1748758" cy="369931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CA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701040</xdr:colOff>
      <xdr:row>2</xdr:row>
      <xdr:rowOff>60960</xdr:rowOff>
    </xdr:from>
    <xdr:to>
      <xdr:col>14</xdr:col>
      <xdr:colOff>274320</xdr:colOff>
      <xdr:row>3</xdr:row>
      <xdr:rowOff>304800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6000"/>
        </a:blip>
        <a:srcRect/>
        <a:stretch>
          <a:fillRect/>
        </a:stretch>
      </xdr:blipFill>
      <xdr:spPr bwMode="auto">
        <a:xfrm>
          <a:off x="9898380" y="579120"/>
          <a:ext cx="1539240" cy="579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15240</xdr:rowOff>
    </xdr:from>
    <xdr:to>
      <xdr:col>2</xdr:col>
      <xdr:colOff>1091623</xdr:colOff>
      <xdr:row>1</xdr:row>
      <xdr:rowOff>76200</xdr:rowOff>
    </xdr:to>
    <xdr:sp macro="[0]!printGameSheets" textlink="">
      <xdr:nvSpPr>
        <xdr:cNvPr id="3" name="Bevel 2"/>
        <xdr:cNvSpPr/>
      </xdr:nvSpPr>
      <xdr:spPr>
        <a:xfrm>
          <a:off x="251460" y="15240"/>
          <a:ext cx="1952683" cy="388620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Print Game Sheets	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1891184</xdr:colOff>
      <xdr:row>1</xdr:row>
      <xdr:rowOff>72580</xdr:rowOff>
    </xdr:to>
    <xdr:sp macro="[0]!setupForEntry" textlink="">
      <xdr:nvSpPr>
        <xdr:cNvPr id="4" name="Bevel 3"/>
        <xdr:cNvSpPr/>
      </xdr:nvSpPr>
      <xdr:spPr>
        <a:xfrm>
          <a:off x="6652260" y="0"/>
          <a:ext cx="1891184" cy="400240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Setup For Data Entry	</a:t>
          </a:r>
        </a:p>
      </xdr:txBody>
    </xdr:sp>
    <xdr:clientData/>
  </xdr:twoCellAnchor>
  <xdr:twoCellAnchor>
    <xdr:from>
      <xdr:col>10</xdr:col>
      <xdr:colOff>405765</xdr:colOff>
      <xdr:row>0</xdr:row>
      <xdr:rowOff>15240</xdr:rowOff>
    </xdr:from>
    <xdr:to>
      <xdr:col>14</xdr:col>
      <xdr:colOff>188563</xdr:colOff>
      <xdr:row>1</xdr:row>
      <xdr:rowOff>57511</xdr:rowOff>
    </xdr:to>
    <xdr:sp macro="[0]!saveGameSheet" textlink="">
      <xdr:nvSpPr>
        <xdr:cNvPr id="5" name="Bevel 4"/>
        <xdr:cNvSpPr/>
      </xdr:nvSpPr>
      <xdr:spPr>
        <a:xfrm>
          <a:off x="9603105" y="15240"/>
          <a:ext cx="1748758" cy="369931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CA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701040</xdr:colOff>
      <xdr:row>2</xdr:row>
      <xdr:rowOff>60960</xdr:rowOff>
    </xdr:from>
    <xdr:to>
      <xdr:col>14</xdr:col>
      <xdr:colOff>274320</xdr:colOff>
      <xdr:row>3</xdr:row>
      <xdr:rowOff>304800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6000"/>
        </a:blip>
        <a:srcRect/>
        <a:stretch>
          <a:fillRect/>
        </a:stretch>
      </xdr:blipFill>
      <xdr:spPr bwMode="auto">
        <a:xfrm>
          <a:off x="9898380" y="579120"/>
          <a:ext cx="1539240" cy="579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15240</xdr:rowOff>
    </xdr:from>
    <xdr:to>
      <xdr:col>2</xdr:col>
      <xdr:colOff>1091623</xdr:colOff>
      <xdr:row>1</xdr:row>
      <xdr:rowOff>76200</xdr:rowOff>
    </xdr:to>
    <xdr:sp macro="[0]!printGameSheets" textlink="">
      <xdr:nvSpPr>
        <xdr:cNvPr id="3" name="Bevel 2"/>
        <xdr:cNvSpPr/>
      </xdr:nvSpPr>
      <xdr:spPr>
        <a:xfrm>
          <a:off x="251460" y="15240"/>
          <a:ext cx="1952683" cy="388620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Print Game Sheets	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1891184</xdr:colOff>
      <xdr:row>1</xdr:row>
      <xdr:rowOff>72580</xdr:rowOff>
    </xdr:to>
    <xdr:sp macro="[0]!setupForEntry" textlink="">
      <xdr:nvSpPr>
        <xdr:cNvPr id="4" name="Bevel 3"/>
        <xdr:cNvSpPr/>
      </xdr:nvSpPr>
      <xdr:spPr>
        <a:xfrm>
          <a:off x="6652260" y="0"/>
          <a:ext cx="1891184" cy="400240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Setup For Data Entry	</a:t>
          </a:r>
        </a:p>
      </xdr:txBody>
    </xdr:sp>
    <xdr:clientData/>
  </xdr:twoCellAnchor>
  <xdr:twoCellAnchor>
    <xdr:from>
      <xdr:col>10</xdr:col>
      <xdr:colOff>405765</xdr:colOff>
      <xdr:row>0</xdr:row>
      <xdr:rowOff>15240</xdr:rowOff>
    </xdr:from>
    <xdr:to>
      <xdr:col>14</xdr:col>
      <xdr:colOff>188563</xdr:colOff>
      <xdr:row>1</xdr:row>
      <xdr:rowOff>57511</xdr:rowOff>
    </xdr:to>
    <xdr:sp macro="[0]!saveGameSheet" textlink="">
      <xdr:nvSpPr>
        <xdr:cNvPr id="5" name="Bevel 4"/>
        <xdr:cNvSpPr/>
      </xdr:nvSpPr>
      <xdr:spPr>
        <a:xfrm>
          <a:off x="9603105" y="15240"/>
          <a:ext cx="1748758" cy="369931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CA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701040</xdr:colOff>
      <xdr:row>2</xdr:row>
      <xdr:rowOff>60960</xdr:rowOff>
    </xdr:from>
    <xdr:to>
      <xdr:col>14</xdr:col>
      <xdr:colOff>274320</xdr:colOff>
      <xdr:row>3</xdr:row>
      <xdr:rowOff>304800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6000"/>
        </a:blip>
        <a:srcRect/>
        <a:stretch>
          <a:fillRect/>
        </a:stretch>
      </xdr:blipFill>
      <xdr:spPr bwMode="auto">
        <a:xfrm>
          <a:off x="9898380" y="579120"/>
          <a:ext cx="1539240" cy="579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15240</xdr:rowOff>
    </xdr:from>
    <xdr:to>
      <xdr:col>2</xdr:col>
      <xdr:colOff>1091623</xdr:colOff>
      <xdr:row>1</xdr:row>
      <xdr:rowOff>76200</xdr:rowOff>
    </xdr:to>
    <xdr:sp macro="[0]!printGameSheets" textlink="">
      <xdr:nvSpPr>
        <xdr:cNvPr id="3" name="Bevel 2"/>
        <xdr:cNvSpPr/>
      </xdr:nvSpPr>
      <xdr:spPr>
        <a:xfrm>
          <a:off x="251460" y="15240"/>
          <a:ext cx="1952683" cy="388620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Print Game Sheets	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1891184</xdr:colOff>
      <xdr:row>1</xdr:row>
      <xdr:rowOff>72580</xdr:rowOff>
    </xdr:to>
    <xdr:sp macro="[0]!setupForEntry" textlink="">
      <xdr:nvSpPr>
        <xdr:cNvPr id="4" name="Bevel 3"/>
        <xdr:cNvSpPr/>
      </xdr:nvSpPr>
      <xdr:spPr>
        <a:xfrm>
          <a:off x="6652260" y="0"/>
          <a:ext cx="1891184" cy="400240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Setup For Data Entry	</a:t>
          </a:r>
        </a:p>
      </xdr:txBody>
    </xdr:sp>
    <xdr:clientData/>
  </xdr:twoCellAnchor>
  <xdr:twoCellAnchor>
    <xdr:from>
      <xdr:col>10</xdr:col>
      <xdr:colOff>405765</xdr:colOff>
      <xdr:row>0</xdr:row>
      <xdr:rowOff>15240</xdr:rowOff>
    </xdr:from>
    <xdr:to>
      <xdr:col>14</xdr:col>
      <xdr:colOff>188563</xdr:colOff>
      <xdr:row>1</xdr:row>
      <xdr:rowOff>57511</xdr:rowOff>
    </xdr:to>
    <xdr:sp macro="[0]!saveGameSheet" textlink="">
      <xdr:nvSpPr>
        <xdr:cNvPr id="5" name="Bevel 4"/>
        <xdr:cNvSpPr/>
      </xdr:nvSpPr>
      <xdr:spPr>
        <a:xfrm>
          <a:off x="9603105" y="15240"/>
          <a:ext cx="1748758" cy="369931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CA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701040</xdr:colOff>
      <xdr:row>2</xdr:row>
      <xdr:rowOff>60960</xdr:rowOff>
    </xdr:from>
    <xdr:to>
      <xdr:col>14</xdr:col>
      <xdr:colOff>274320</xdr:colOff>
      <xdr:row>3</xdr:row>
      <xdr:rowOff>304800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6000"/>
        </a:blip>
        <a:srcRect/>
        <a:stretch>
          <a:fillRect/>
        </a:stretch>
      </xdr:blipFill>
      <xdr:spPr bwMode="auto">
        <a:xfrm>
          <a:off x="9898380" y="579120"/>
          <a:ext cx="1539240" cy="579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15240</xdr:rowOff>
    </xdr:from>
    <xdr:to>
      <xdr:col>2</xdr:col>
      <xdr:colOff>1091623</xdr:colOff>
      <xdr:row>1</xdr:row>
      <xdr:rowOff>76200</xdr:rowOff>
    </xdr:to>
    <xdr:sp macro="[0]!printGameSheets" textlink="">
      <xdr:nvSpPr>
        <xdr:cNvPr id="3" name="Bevel 2"/>
        <xdr:cNvSpPr/>
      </xdr:nvSpPr>
      <xdr:spPr>
        <a:xfrm>
          <a:off x="251460" y="15240"/>
          <a:ext cx="1952683" cy="388620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Print Game Sheets	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1891184</xdr:colOff>
      <xdr:row>1</xdr:row>
      <xdr:rowOff>72580</xdr:rowOff>
    </xdr:to>
    <xdr:sp macro="[0]!setupForEntry" textlink="">
      <xdr:nvSpPr>
        <xdr:cNvPr id="4" name="Bevel 3"/>
        <xdr:cNvSpPr/>
      </xdr:nvSpPr>
      <xdr:spPr>
        <a:xfrm>
          <a:off x="6652260" y="0"/>
          <a:ext cx="1891184" cy="400240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Setup For Data Entry	</a:t>
          </a:r>
        </a:p>
      </xdr:txBody>
    </xdr:sp>
    <xdr:clientData/>
  </xdr:twoCellAnchor>
  <xdr:twoCellAnchor>
    <xdr:from>
      <xdr:col>10</xdr:col>
      <xdr:colOff>405765</xdr:colOff>
      <xdr:row>0</xdr:row>
      <xdr:rowOff>15240</xdr:rowOff>
    </xdr:from>
    <xdr:to>
      <xdr:col>14</xdr:col>
      <xdr:colOff>188563</xdr:colOff>
      <xdr:row>1</xdr:row>
      <xdr:rowOff>57511</xdr:rowOff>
    </xdr:to>
    <xdr:sp macro="[0]!saveGameSheet" textlink="">
      <xdr:nvSpPr>
        <xdr:cNvPr id="5" name="Bevel 4"/>
        <xdr:cNvSpPr/>
      </xdr:nvSpPr>
      <xdr:spPr>
        <a:xfrm>
          <a:off x="9603105" y="15240"/>
          <a:ext cx="1748758" cy="369931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CA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701040</xdr:colOff>
      <xdr:row>2</xdr:row>
      <xdr:rowOff>60960</xdr:rowOff>
    </xdr:from>
    <xdr:to>
      <xdr:col>14</xdr:col>
      <xdr:colOff>274320</xdr:colOff>
      <xdr:row>3</xdr:row>
      <xdr:rowOff>304800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6000"/>
        </a:blip>
        <a:srcRect/>
        <a:stretch>
          <a:fillRect/>
        </a:stretch>
      </xdr:blipFill>
      <xdr:spPr bwMode="auto">
        <a:xfrm>
          <a:off x="9898380" y="579120"/>
          <a:ext cx="1539240" cy="579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15240</xdr:rowOff>
    </xdr:from>
    <xdr:to>
      <xdr:col>2</xdr:col>
      <xdr:colOff>1091623</xdr:colOff>
      <xdr:row>1</xdr:row>
      <xdr:rowOff>76200</xdr:rowOff>
    </xdr:to>
    <xdr:sp macro="[0]!printGameSheets" textlink="">
      <xdr:nvSpPr>
        <xdr:cNvPr id="3" name="Bevel 2"/>
        <xdr:cNvSpPr/>
      </xdr:nvSpPr>
      <xdr:spPr>
        <a:xfrm>
          <a:off x="251460" y="15240"/>
          <a:ext cx="1952683" cy="388620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Print Game Sheets	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1891184</xdr:colOff>
      <xdr:row>1</xdr:row>
      <xdr:rowOff>72580</xdr:rowOff>
    </xdr:to>
    <xdr:sp macro="[0]!setupForEntry" textlink="">
      <xdr:nvSpPr>
        <xdr:cNvPr id="4" name="Bevel 3"/>
        <xdr:cNvSpPr/>
      </xdr:nvSpPr>
      <xdr:spPr>
        <a:xfrm>
          <a:off x="6652260" y="0"/>
          <a:ext cx="1891184" cy="400240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Setup For Data Entry	</a:t>
          </a:r>
        </a:p>
      </xdr:txBody>
    </xdr:sp>
    <xdr:clientData/>
  </xdr:twoCellAnchor>
  <xdr:twoCellAnchor>
    <xdr:from>
      <xdr:col>10</xdr:col>
      <xdr:colOff>405765</xdr:colOff>
      <xdr:row>0</xdr:row>
      <xdr:rowOff>15240</xdr:rowOff>
    </xdr:from>
    <xdr:to>
      <xdr:col>14</xdr:col>
      <xdr:colOff>188563</xdr:colOff>
      <xdr:row>1</xdr:row>
      <xdr:rowOff>57511</xdr:rowOff>
    </xdr:to>
    <xdr:sp macro="[0]!saveGameSheet" textlink="">
      <xdr:nvSpPr>
        <xdr:cNvPr id="5" name="Bevel 4"/>
        <xdr:cNvSpPr/>
      </xdr:nvSpPr>
      <xdr:spPr>
        <a:xfrm>
          <a:off x="9603105" y="15240"/>
          <a:ext cx="1748758" cy="369931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CA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701040</xdr:colOff>
      <xdr:row>2</xdr:row>
      <xdr:rowOff>60960</xdr:rowOff>
    </xdr:from>
    <xdr:to>
      <xdr:col>14</xdr:col>
      <xdr:colOff>274320</xdr:colOff>
      <xdr:row>3</xdr:row>
      <xdr:rowOff>304800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6000"/>
        </a:blip>
        <a:srcRect/>
        <a:stretch>
          <a:fillRect/>
        </a:stretch>
      </xdr:blipFill>
      <xdr:spPr bwMode="auto">
        <a:xfrm>
          <a:off x="9898380" y="579120"/>
          <a:ext cx="1539240" cy="579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15240</xdr:rowOff>
    </xdr:from>
    <xdr:to>
      <xdr:col>2</xdr:col>
      <xdr:colOff>1091623</xdr:colOff>
      <xdr:row>1</xdr:row>
      <xdr:rowOff>76200</xdr:rowOff>
    </xdr:to>
    <xdr:sp macro="[0]!printGameSheets" textlink="">
      <xdr:nvSpPr>
        <xdr:cNvPr id="3" name="Bevel 2"/>
        <xdr:cNvSpPr/>
      </xdr:nvSpPr>
      <xdr:spPr>
        <a:xfrm>
          <a:off x="251460" y="15240"/>
          <a:ext cx="1952683" cy="388620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Print Game Sheets	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1891184</xdr:colOff>
      <xdr:row>1</xdr:row>
      <xdr:rowOff>72580</xdr:rowOff>
    </xdr:to>
    <xdr:sp macro="[0]!setupForEntry" textlink="">
      <xdr:nvSpPr>
        <xdr:cNvPr id="4" name="Bevel 3"/>
        <xdr:cNvSpPr/>
      </xdr:nvSpPr>
      <xdr:spPr>
        <a:xfrm>
          <a:off x="6652260" y="0"/>
          <a:ext cx="1891184" cy="400240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Setup For Data Entry	</a:t>
          </a:r>
        </a:p>
      </xdr:txBody>
    </xdr:sp>
    <xdr:clientData/>
  </xdr:twoCellAnchor>
  <xdr:twoCellAnchor>
    <xdr:from>
      <xdr:col>10</xdr:col>
      <xdr:colOff>405765</xdr:colOff>
      <xdr:row>0</xdr:row>
      <xdr:rowOff>15240</xdr:rowOff>
    </xdr:from>
    <xdr:to>
      <xdr:col>14</xdr:col>
      <xdr:colOff>188563</xdr:colOff>
      <xdr:row>1</xdr:row>
      <xdr:rowOff>57511</xdr:rowOff>
    </xdr:to>
    <xdr:sp macro="[0]!saveGameSheet" textlink="">
      <xdr:nvSpPr>
        <xdr:cNvPr id="5" name="Bevel 4"/>
        <xdr:cNvSpPr/>
      </xdr:nvSpPr>
      <xdr:spPr>
        <a:xfrm>
          <a:off x="9603105" y="15240"/>
          <a:ext cx="1748758" cy="369931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CA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701040</xdr:colOff>
      <xdr:row>2</xdr:row>
      <xdr:rowOff>60960</xdr:rowOff>
    </xdr:from>
    <xdr:to>
      <xdr:col>14</xdr:col>
      <xdr:colOff>274320</xdr:colOff>
      <xdr:row>3</xdr:row>
      <xdr:rowOff>304800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6000"/>
        </a:blip>
        <a:srcRect/>
        <a:stretch>
          <a:fillRect/>
        </a:stretch>
      </xdr:blipFill>
      <xdr:spPr bwMode="auto">
        <a:xfrm>
          <a:off x="9898380" y="579120"/>
          <a:ext cx="1539240" cy="579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15240</xdr:rowOff>
    </xdr:from>
    <xdr:to>
      <xdr:col>2</xdr:col>
      <xdr:colOff>1091623</xdr:colOff>
      <xdr:row>1</xdr:row>
      <xdr:rowOff>76200</xdr:rowOff>
    </xdr:to>
    <xdr:sp macro="[0]!printGameSheets" textlink="">
      <xdr:nvSpPr>
        <xdr:cNvPr id="3" name="Bevel 2"/>
        <xdr:cNvSpPr/>
      </xdr:nvSpPr>
      <xdr:spPr>
        <a:xfrm>
          <a:off x="251460" y="15240"/>
          <a:ext cx="1952683" cy="388620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Print Game Sheets	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1891184</xdr:colOff>
      <xdr:row>1</xdr:row>
      <xdr:rowOff>72580</xdr:rowOff>
    </xdr:to>
    <xdr:sp macro="[0]!setupForEntry" textlink="">
      <xdr:nvSpPr>
        <xdr:cNvPr id="4" name="Bevel 3"/>
        <xdr:cNvSpPr/>
      </xdr:nvSpPr>
      <xdr:spPr>
        <a:xfrm>
          <a:off x="6652260" y="0"/>
          <a:ext cx="1891184" cy="400240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Setup For Data Entry	</a:t>
          </a:r>
        </a:p>
      </xdr:txBody>
    </xdr:sp>
    <xdr:clientData/>
  </xdr:twoCellAnchor>
  <xdr:twoCellAnchor>
    <xdr:from>
      <xdr:col>10</xdr:col>
      <xdr:colOff>405765</xdr:colOff>
      <xdr:row>0</xdr:row>
      <xdr:rowOff>15240</xdr:rowOff>
    </xdr:from>
    <xdr:to>
      <xdr:col>14</xdr:col>
      <xdr:colOff>188563</xdr:colOff>
      <xdr:row>1</xdr:row>
      <xdr:rowOff>57511</xdr:rowOff>
    </xdr:to>
    <xdr:sp macro="[0]!saveGameSheet" textlink="">
      <xdr:nvSpPr>
        <xdr:cNvPr id="5" name="Bevel 4"/>
        <xdr:cNvSpPr/>
      </xdr:nvSpPr>
      <xdr:spPr>
        <a:xfrm>
          <a:off x="9603105" y="15240"/>
          <a:ext cx="1748758" cy="369931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CA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701040</xdr:colOff>
      <xdr:row>2</xdr:row>
      <xdr:rowOff>60960</xdr:rowOff>
    </xdr:from>
    <xdr:to>
      <xdr:col>14</xdr:col>
      <xdr:colOff>274320</xdr:colOff>
      <xdr:row>3</xdr:row>
      <xdr:rowOff>304800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6000"/>
        </a:blip>
        <a:srcRect/>
        <a:stretch>
          <a:fillRect/>
        </a:stretch>
      </xdr:blipFill>
      <xdr:spPr bwMode="auto">
        <a:xfrm>
          <a:off x="9898380" y="579120"/>
          <a:ext cx="1539240" cy="579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15240</xdr:rowOff>
    </xdr:from>
    <xdr:to>
      <xdr:col>2</xdr:col>
      <xdr:colOff>1091623</xdr:colOff>
      <xdr:row>1</xdr:row>
      <xdr:rowOff>76200</xdr:rowOff>
    </xdr:to>
    <xdr:sp macro="[0]!printGameSheets" textlink="">
      <xdr:nvSpPr>
        <xdr:cNvPr id="3" name="Bevel 2"/>
        <xdr:cNvSpPr/>
      </xdr:nvSpPr>
      <xdr:spPr>
        <a:xfrm>
          <a:off x="251460" y="15240"/>
          <a:ext cx="1952683" cy="388620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Print Game Sheets	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1891184</xdr:colOff>
      <xdr:row>1</xdr:row>
      <xdr:rowOff>72580</xdr:rowOff>
    </xdr:to>
    <xdr:sp macro="[0]!setupForEntry" textlink="">
      <xdr:nvSpPr>
        <xdr:cNvPr id="4" name="Bevel 3"/>
        <xdr:cNvSpPr/>
      </xdr:nvSpPr>
      <xdr:spPr>
        <a:xfrm>
          <a:off x="6652260" y="0"/>
          <a:ext cx="1891184" cy="400240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Setup For Data Entry	</a:t>
          </a:r>
        </a:p>
      </xdr:txBody>
    </xdr:sp>
    <xdr:clientData/>
  </xdr:twoCellAnchor>
  <xdr:twoCellAnchor>
    <xdr:from>
      <xdr:col>10</xdr:col>
      <xdr:colOff>405765</xdr:colOff>
      <xdr:row>0</xdr:row>
      <xdr:rowOff>15240</xdr:rowOff>
    </xdr:from>
    <xdr:to>
      <xdr:col>14</xdr:col>
      <xdr:colOff>188563</xdr:colOff>
      <xdr:row>1</xdr:row>
      <xdr:rowOff>57511</xdr:rowOff>
    </xdr:to>
    <xdr:sp macro="[0]!saveGameSheet" textlink="">
      <xdr:nvSpPr>
        <xdr:cNvPr id="5" name="Bevel 4"/>
        <xdr:cNvSpPr/>
      </xdr:nvSpPr>
      <xdr:spPr>
        <a:xfrm>
          <a:off x="9603105" y="15240"/>
          <a:ext cx="1748758" cy="369931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CA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701040</xdr:colOff>
      <xdr:row>2</xdr:row>
      <xdr:rowOff>60960</xdr:rowOff>
    </xdr:from>
    <xdr:to>
      <xdr:col>14</xdr:col>
      <xdr:colOff>274320</xdr:colOff>
      <xdr:row>3</xdr:row>
      <xdr:rowOff>304800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6000"/>
        </a:blip>
        <a:srcRect/>
        <a:stretch>
          <a:fillRect/>
        </a:stretch>
      </xdr:blipFill>
      <xdr:spPr bwMode="auto">
        <a:xfrm>
          <a:off x="9898380" y="579120"/>
          <a:ext cx="1539240" cy="579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15240</xdr:rowOff>
    </xdr:from>
    <xdr:to>
      <xdr:col>2</xdr:col>
      <xdr:colOff>1091623</xdr:colOff>
      <xdr:row>1</xdr:row>
      <xdr:rowOff>76200</xdr:rowOff>
    </xdr:to>
    <xdr:sp macro="[0]!printGameSheets" textlink="">
      <xdr:nvSpPr>
        <xdr:cNvPr id="3" name="Bevel 2"/>
        <xdr:cNvSpPr/>
      </xdr:nvSpPr>
      <xdr:spPr>
        <a:xfrm>
          <a:off x="251460" y="15240"/>
          <a:ext cx="1952683" cy="388620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Print Game Sheets	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1891184</xdr:colOff>
      <xdr:row>1</xdr:row>
      <xdr:rowOff>72580</xdr:rowOff>
    </xdr:to>
    <xdr:sp macro="[0]!setupForEntry" textlink="">
      <xdr:nvSpPr>
        <xdr:cNvPr id="4" name="Bevel 3"/>
        <xdr:cNvSpPr/>
      </xdr:nvSpPr>
      <xdr:spPr>
        <a:xfrm>
          <a:off x="6652260" y="0"/>
          <a:ext cx="1891184" cy="400240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Setup For Data Entry	</a:t>
          </a:r>
        </a:p>
      </xdr:txBody>
    </xdr:sp>
    <xdr:clientData/>
  </xdr:twoCellAnchor>
  <xdr:twoCellAnchor>
    <xdr:from>
      <xdr:col>10</xdr:col>
      <xdr:colOff>405765</xdr:colOff>
      <xdr:row>0</xdr:row>
      <xdr:rowOff>15240</xdr:rowOff>
    </xdr:from>
    <xdr:to>
      <xdr:col>14</xdr:col>
      <xdr:colOff>188563</xdr:colOff>
      <xdr:row>1</xdr:row>
      <xdr:rowOff>57511</xdr:rowOff>
    </xdr:to>
    <xdr:sp macro="[0]!saveGameSheet" textlink="">
      <xdr:nvSpPr>
        <xdr:cNvPr id="5" name="Bevel 4"/>
        <xdr:cNvSpPr/>
      </xdr:nvSpPr>
      <xdr:spPr>
        <a:xfrm>
          <a:off x="9603105" y="15240"/>
          <a:ext cx="1748758" cy="369931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CA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701040</xdr:colOff>
      <xdr:row>2</xdr:row>
      <xdr:rowOff>60960</xdr:rowOff>
    </xdr:from>
    <xdr:to>
      <xdr:col>14</xdr:col>
      <xdr:colOff>274320</xdr:colOff>
      <xdr:row>3</xdr:row>
      <xdr:rowOff>304800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6000"/>
        </a:blip>
        <a:srcRect/>
        <a:stretch>
          <a:fillRect/>
        </a:stretch>
      </xdr:blipFill>
      <xdr:spPr bwMode="auto">
        <a:xfrm>
          <a:off x="9898380" y="579120"/>
          <a:ext cx="1539240" cy="579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15240</xdr:rowOff>
    </xdr:from>
    <xdr:to>
      <xdr:col>2</xdr:col>
      <xdr:colOff>1091623</xdr:colOff>
      <xdr:row>1</xdr:row>
      <xdr:rowOff>76200</xdr:rowOff>
    </xdr:to>
    <xdr:sp macro="[0]!printGameSheets" textlink="">
      <xdr:nvSpPr>
        <xdr:cNvPr id="3" name="Bevel 2"/>
        <xdr:cNvSpPr/>
      </xdr:nvSpPr>
      <xdr:spPr>
        <a:xfrm>
          <a:off x="251460" y="15240"/>
          <a:ext cx="1952683" cy="388620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Print Game Sheets	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1891184</xdr:colOff>
      <xdr:row>1</xdr:row>
      <xdr:rowOff>72580</xdr:rowOff>
    </xdr:to>
    <xdr:sp macro="[0]!setupForEntry" textlink="">
      <xdr:nvSpPr>
        <xdr:cNvPr id="4" name="Bevel 3"/>
        <xdr:cNvSpPr/>
      </xdr:nvSpPr>
      <xdr:spPr>
        <a:xfrm>
          <a:off x="6652260" y="0"/>
          <a:ext cx="1891184" cy="400240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Setup For Data Entry	</a:t>
          </a:r>
        </a:p>
      </xdr:txBody>
    </xdr:sp>
    <xdr:clientData/>
  </xdr:twoCellAnchor>
  <xdr:twoCellAnchor>
    <xdr:from>
      <xdr:col>10</xdr:col>
      <xdr:colOff>405765</xdr:colOff>
      <xdr:row>0</xdr:row>
      <xdr:rowOff>15240</xdr:rowOff>
    </xdr:from>
    <xdr:to>
      <xdr:col>14</xdr:col>
      <xdr:colOff>188563</xdr:colOff>
      <xdr:row>1</xdr:row>
      <xdr:rowOff>57511</xdr:rowOff>
    </xdr:to>
    <xdr:sp macro="[0]!saveGameSheet" textlink="">
      <xdr:nvSpPr>
        <xdr:cNvPr id="5" name="Bevel 4"/>
        <xdr:cNvSpPr/>
      </xdr:nvSpPr>
      <xdr:spPr>
        <a:xfrm>
          <a:off x="9603105" y="15240"/>
          <a:ext cx="1748758" cy="369931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CA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tsKeeper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tatisfaction_ByWeek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rpleHeys"/>
      <sheetName val="Teams"/>
      <sheetName val="TheMatrix"/>
      <sheetName val="SkedVersions"/>
      <sheetName val="PlayerStats"/>
      <sheetName val="GoalieStats"/>
      <sheetName val="Sked"/>
      <sheetName val="Sheet1"/>
      <sheetName val="GameSheet"/>
      <sheetName val="Week_1-Game_1"/>
      <sheetName val="Week_1-Game_2"/>
      <sheetName val="Week_1-Game_3"/>
      <sheetName val="Week_1-Game_4"/>
      <sheetName val="Week_1-Game_5"/>
      <sheetName val="Week_1-Game_6"/>
      <sheetName val="Week_1-Game_7"/>
      <sheetName val="Week_1-Game_8"/>
      <sheetName val="Week_1-Game_9"/>
      <sheetName val="Week_1-Game_10"/>
      <sheetName val="Week_1-Game_11"/>
      <sheetName val="Week_1-Game_12"/>
      <sheetName val="Week_2-Game_1"/>
      <sheetName val="Week_2-Game_2"/>
      <sheetName val="Week_2-Game_3"/>
      <sheetName val="Week_2-Game_4"/>
      <sheetName val="Week_2-Game_5"/>
      <sheetName val="Week_2-Game_6"/>
      <sheetName val="Week_2-Game_7"/>
      <sheetName val="Week_2-Game_8"/>
      <sheetName val="Week_2-Game_9"/>
      <sheetName val="Week_2-Game_10"/>
      <sheetName val="Week_2-Game_11"/>
      <sheetName val="Week_2-Game_12"/>
      <sheetName val="Week_3-Game_1"/>
      <sheetName val="Week_3-Game_2"/>
      <sheetName val="Week_3-Game_3"/>
      <sheetName val="Week_3-Game_4"/>
      <sheetName val="Week_3-Game_5"/>
      <sheetName val="Week_3-Game_6"/>
      <sheetName val="Week_3-Game_7"/>
      <sheetName val="Week_3-Game_8"/>
      <sheetName val="Week_3-Game_9"/>
      <sheetName val="Week_3-Game_10"/>
      <sheetName val="Week_3-Game_11"/>
      <sheetName val="Week_3-Game_12"/>
      <sheetName val="Week_4-Game_1"/>
      <sheetName val="Week_4-Game_2"/>
      <sheetName val="Week_4-Game_3"/>
      <sheetName val="Week_4-Game_4"/>
      <sheetName val="Week_4-Game_5"/>
      <sheetName val="Week_4-Game_6"/>
      <sheetName val="Week_4-Game_7"/>
      <sheetName val="Week_4-Game_8"/>
      <sheetName val="Week_4-Game_9"/>
      <sheetName val="Week_4-Game_10"/>
      <sheetName val="Week_4-Game_11"/>
      <sheetName val="Week_4-Game_12"/>
      <sheetName val="Schedule"/>
      <sheetName val="Sked (2)"/>
    </sheetNames>
    <sheetDataSet>
      <sheetData sheetId="0"/>
      <sheetData sheetId="1">
        <row r="4">
          <cell r="C4" t="str">
            <v>Blue Storm</v>
          </cell>
          <cell r="D4" t="str">
            <v>Blue Storm Positions</v>
          </cell>
          <cell r="E4" t="str">
            <v>Blue Storm Numbers</v>
          </cell>
          <cell r="G4" t="str">
            <v>Golden Panthers</v>
          </cell>
          <cell r="H4" t="str">
            <v>Golden Panthers Positions</v>
          </cell>
          <cell r="I4" t="str">
            <v>Golden Panthers Numbers</v>
          </cell>
          <cell r="K4" t="str">
            <v>White Lightning</v>
          </cell>
          <cell r="L4" t="str">
            <v>White Lightning Positions</v>
          </cell>
          <cell r="M4" t="str">
            <v>White Lightning Numbers</v>
          </cell>
          <cell r="O4" t="str">
            <v>Slashing Pumpkins</v>
          </cell>
          <cell r="P4" t="str">
            <v>Slashing Pumpkins Positions</v>
          </cell>
          <cell r="Q4" t="str">
            <v>Slashing Pumpkins Numbers</v>
          </cell>
          <cell r="S4" t="str">
            <v>Retribution</v>
          </cell>
          <cell r="T4" t="str">
            <v>Retribution Positions</v>
          </cell>
          <cell r="U4" t="str">
            <v>Retribution Numbers</v>
          </cell>
          <cell r="W4" t="str">
            <v>The Green Machine</v>
          </cell>
          <cell r="X4" t="str">
            <v>The Green Machine Positions</v>
          </cell>
          <cell r="Y4" t="str">
            <v>The Green Machine Numbers</v>
          </cell>
          <cell r="AA4" t="str">
            <v>Red Light District</v>
          </cell>
          <cell r="AB4" t="str">
            <v>Red Light District Positions</v>
          </cell>
          <cell r="AC4" t="str">
            <v>Red Light District Numbers</v>
          </cell>
          <cell r="AE4" t="str">
            <v>Purple Heys</v>
          </cell>
          <cell r="AF4" t="str">
            <v>Purple Heys Positions</v>
          </cell>
          <cell r="AG4" t="str">
            <v>Purple Heys Numbers</v>
          </cell>
        </row>
        <row r="5">
          <cell r="C5" t="str">
            <v>Michael Moore</v>
          </cell>
          <cell r="D5" t="str">
            <v>Blue</v>
          </cell>
          <cell r="E5">
            <v>41</v>
          </cell>
          <cell r="G5" t="str">
            <v>Vince MacDonald</v>
          </cell>
          <cell r="H5" t="str">
            <v>Yellow</v>
          </cell>
          <cell r="I5">
            <v>51</v>
          </cell>
          <cell r="K5" t="str">
            <v>Darryl Moorcroft</v>
          </cell>
          <cell r="L5" t="str">
            <v>White</v>
          </cell>
          <cell r="M5">
            <v>11</v>
          </cell>
          <cell r="O5" t="str">
            <v>James Campbell</v>
          </cell>
          <cell r="P5" t="str">
            <v>Orange</v>
          </cell>
          <cell r="Q5">
            <v>21</v>
          </cell>
          <cell r="S5" t="str">
            <v>Marc Guitard</v>
          </cell>
          <cell r="T5" t="str">
            <v>Black</v>
          </cell>
          <cell r="U5">
            <v>71</v>
          </cell>
          <cell r="W5" t="str">
            <v>Collin Sleep</v>
          </cell>
          <cell r="X5" t="str">
            <v>Green</v>
          </cell>
          <cell r="Y5">
            <v>81</v>
          </cell>
          <cell r="AA5" t="str">
            <v>Jon Loubert</v>
          </cell>
          <cell r="AB5" t="str">
            <v>Red</v>
          </cell>
          <cell r="AC5">
            <v>61</v>
          </cell>
          <cell r="AE5" t="str">
            <v>Mike Connor</v>
          </cell>
          <cell r="AF5" t="str">
            <v>Defence</v>
          </cell>
          <cell r="AG5">
            <v>31</v>
          </cell>
          <cell r="AH5">
            <v>13</v>
          </cell>
        </row>
        <row r="6">
          <cell r="C6" t="str">
            <v>Tony Bonnar</v>
          </cell>
          <cell r="D6" t="str">
            <v>Goalie</v>
          </cell>
          <cell r="E6">
            <v>40</v>
          </cell>
          <cell r="G6" t="str">
            <v>Mike Bannister</v>
          </cell>
          <cell r="H6" t="str">
            <v>Goalie</v>
          </cell>
          <cell r="I6">
            <v>50</v>
          </cell>
          <cell r="K6" t="str">
            <v>Mark Farrell</v>
          </cell>
          <cell r="L6" t="str">
            <v>Goalie</v>
          </cell>
          <cell r="M6">
            <v>10</v>
          </cell>
          <cell r="O6" t="str">
            <v>Brandon Leet-Macfarlane</v>
          </cell>
          <cell r="P6" t="str">
            <v>Goalie</v>
          </cell>
          <cell r="Q6">
            <v>20</v>
          </cell>
          <cell r="S6" t="str">
            <v>Rick Kent</v>
          </cell>
          <cell r="T6" t="str">
            <v>Goalie</v>
          </cell>
          <cell r="U6">
            <v>70</v>
          </cell>
          <cell r="W6" t="str">
            <v>Paul Richard</v>
          </cell>
          <cell r="X6" t="str">
            <v>Goalie</v>
          </cell>
          <cell r="Y6">
            <v>80</v>
          </cell>
          <cell r="AA6" t="str">
            <v>Frederic Mailhot Landry</v>
          </cell>
          <cell r="AC6">
            <v>60</v>
          </cell>
          <cell r="AE6" t="str">
            <v>Chris Day</v>
          </cell>
          <cell r="AF6" t="str">
            <v>Goalie</v>
          </cell>
          <cell r="AG6">
            <v>30</v>
          </cell>
          <cell r="AH6">
            <v>93</v>
          </cell>
        </row>
        <row r="7">
          <cell r="C7" t="str">
            <v>Garrett Ramey</v>
          </cell>
          <cell r="D7" t="str">
            <v>Forward</v>
          </cell>
          <cell r="E7">
            <v>42</v>
          </cell>
          <cell r="G7" t="str">
            <v>Chris Benoit</v>
          </cell>
          <cell r="I7">
            <v>52</v>
          </cell>
          <cell r="K7" t="str">
            <v>Dave MacKenzie</v>
          </cell>
          <cell r="L7" t="str">
            <v>Defence</v>
          </cell>
          <cell r="M7">
            <v>12</v>
          </cell>
          <cell r="O7" t="str">
            <v>Doug Virtue</v>
          </cell>
          <cell r="P7" t="str">
            <v>Defence</v>
          </cell>
          <cell r="Q7">
            <v>22</v>
          </cell>
          <cell r="S7" t="str">
            <v>Aaron Cornish</v>
          </cell>
          <cell r="T7" t="str">
            <v>Forward/Defence</v>
          </cell>
          <cell r="U7">
            <v>72</v>
          </cell>
          <cell r="W7" t="str">
            <v>Bryan Letcher</v>
          </cell>
          <cell r="X7" t="str">
            <v>Forward</v>
          </cell>
          <cell r="Y7">
            <v>82</v>
          </cell>
          <cell r="AA7" t="str">
            <v>Cole Tweedy</v>
          </cell>
          <cell r="AC7">
            <v>62</v>
          </cell>
          <cell r="AE7" t="str">
            <v>Ben Warren</v>
          </cell>
          <cell r="AF7" t="str">
            <v>Defence</v>
          </cell>
          <cell r="AG7">
            <v>32</v>
          </cell>
          <cell r="AH7">
            <v>17</v>
          </cell>
        </row>
        <row r="8">
          <cell r="C8" t="str">
            <v>Matthew Petitpas</v>
          </cell>
          <cell r="D8" t="str">
            <v>Forward</v>
          </cell>
          <cell r="E8">
            <v>43</v>
          </cell>
          <cell r="G8" t="str">
            <v>Douglas Taylor</v>
          </cell>
          <cell r="H8" t="str">
            <v>Forward/Defence</v>
          </cell>
          <cell r="I8">
            <v>53</v>
          </cell>
          <cell r="K8" t="str">
            <v>Larry Condly</v>
          </cell>
          <cell r="L8" t="str">
            <v>Defence</v>
          </cell>
          <cell r="M8">
            <v>13</v>
          </cell>
          <cell r="O8" t="str">
            <v>Jacob Wilson</v>
          </cell>
          <cell r="P8" t="str">
            <v>Forward</v>
          </cell>
          <cell r="Q8">
            <v>23</v>
          </cell>
          <cell r="S8" t="str">
            <v>Brian Kelly</v>
          </cell>
          <cell r="T8" t="str">
            <v>Forward/Defence</v>
          </cell>
          <cell r="U8">
            <v>73</v>
          </cell>
          <cell r="W8" t="str">
            <v>Craig Maranda</v>
          </cell>
          <cell r="X8" t="str">
            <v>Forward/Defence</v>
          </cell>
          <cell r="Y8">
            <v>83</v>
          </cell>
          <cell r="AA8" t="str">
            <v>Harold Plante</v>
          </cell>
          <cell r="AC8">
            <v>63</v>
          </cell>
          <cell r="AE8" t="str">
            <v>Carl Brown</v>
          </cell>
          <cell r="AF8" t="str">
            <v>Forward</v>
          </cell>
          <cell r="AG8">
            <v>33</v>
          </cell>
        </row>
        <row r="9">
          <cell r="C9" t="str">
            <v>Michael Luff</v>
          </cell>
          <cell r="D9" t="str">
            <v>Defence</v>
          </cell>
          <cell r="E9">
            <v>44</v>
          </cell>
          <cell r="G9" t="str">
            <v>Ian LaPointe</v>
          </cell>
          <cell r="H9" t="str">
            <v>Forward</v>
          </cell>
          <cell r="I9">
            <v>54</v>
          </cell>
          <cell r="K9" t="str">
            <v>Mark Whitlock</v>
          </cell>
          <cell r="L9" t="str">
            <v>Forward</v>
          </cell>
          <cell r="M9">
            <v>14</v>
          </cell>
          <cell r="O9" t="str">
            <v>John Stewart</v>
          </cell>
          <cell r="P9" t="str">
            <v>Forward</v>
          </cell>
          <cell r="Q9">
            <v>24</v>
          </cell>
          <cell r="S9" t="str">
            <v>Denis Loubert</v>
          </cell>
          <cell r="T9" t="str">
            <v>Forward/Defence</v>
          </cell>
          <cell r="U9">
            <v>75</v>
          </cell>
          <cell r="W9" t="str">
            <v>Matthew Wedge</v>
          </cell>
          <cell r="X9" t="str">
            <v>Forward</v>
          </cell>
          <cell r="Y9">
            <v>84</v>
          </cell>
          <cell r="AA9" t="str">
            <v>Jamie Williams</v>
          </cell>
          <cell r="AB9" t="str">
            <v>Forward</v>
          </cell>
          <cell r="AC9">
            <v>64</v>
          </cell>
          <cell r="AE9" t="str">
            <v>Christian Haines</v>
          </cell>
          <cell r="AG9">
            <v>34</v>
          </cell>
          <cell r="AH9">
            <v>24</v>
          </cell>
        </row>
        <row r="10">
          <cell r="C10" t="str">
            <v>Mike Clarke</v>
          </cell>
          <cell r="D10" t="str">
            <v>Forward</v>
          </cell>
          <cell r="E10">
            <v>45</v>
          </cell>
          <cell r="G10" t="str">
            <v>Ian Stevens</v>
          </cell>
          <cell r="H10" t="str">
            <v>Forward/Defence</v>
          </cell>
          <cell r="I10">
            <v>55</v>
          </cell>
          <cell r="K10" t="str">
            <v>Sean Keenan</v>
          </cell>
          <cell r="L10" t="str">
            <v>Forward</v>
          </cell>
          <cell r="M10">
            <v>15</v>
          </cell>
          <cell r="O10" t="str">
            <v>Matt Vautour</v>
          </cell>
          <cell r="P10" t="str">
            <v>Forward/Defence</v>
          </cell>
          <cell r="Q10">
            <v>25</v>
          </cell>
          <cell r="S10" t="str">
            <v>Dwayne Johnson</v>
          </cell>
          <cell r="T10" t="str">
            <v>Forward/Defence</v>
          </cell>
          <cell r="U10">
            <v>76</v>
          </cell>
          <cell r="W10" t="str">
            <v>Ray Basque</v>
          </cell>
          <cell r="Y10">
            <v>85</v>
          </cell>
          <cell r="AA10" t="str">
            <v>Matt Davis</v>
          </cell>
          <cell r="AC10">
            <v>65</v>
          </cell>
          <cell r="AE10" t="str">
            <v>Jamie Carson</v>
          </cell>
          <cell r="AF10" t="str">
            <v>Forward/Defence</v>
          </cell>
          <cell r="AG10">
            <v>35</v>
          </cell>
          <cell r="AH10">
            <v>10</v>
          </cell>
        </row>
        <row r="11">
          <cell r="C11" t="str">
            <v>Rakesh Rajput</v>
          </cell>
          <cell r="E11">
            <v>46</v>
          </cell>
          <cell r="G11" t="str">
            <v>Josh Sewell</v>
          </cell>
          <cell r="I11">
            <v>56</v>
          </cell>
          <cell r="K11" t="str">
            <v>Mike Wood</v>
          </cell>
          <cell r="L11" t="str">
            <v>Defence</v>
          </cell>
          <cell r="M11">
            <v>16</v>
          </cell>
          <cell r="O11" t="str">
            <v>Richard Kwiatkowski</v>
          </cell>
          <cell r="P11" t="str">
            <v>Forward/Defence</v>
          </cell>
          <cell r="Q11">
            <v>26</v>
          </cell>
          <cell r="S11" t="str">
            <v>Ray Chase</v>
          </cell>
          <cell r="T11" t="str">
            <v>Forward</v>
          </cell>
          <cell r="U11">
            <v>77</v>
          </cell>
          <cell r="W11" t="str">
            <v>Scott McLean</v>
          </cell>
          <cell r="X11" t="str">
            <v>Forward/Defence</v>
          </cell>
          <cell r="Y11">
            <v>86</v>
          </cell>
          <cell r="AA11" t="str">
            <v>Sly Villenueve</v>
          </cell>
          <cell r="AC11">
            <v>66</v>
          </cell>
          <cell r="AE11" t="str">
            <v>Jeff Schriver</v>
          </cell>
          <cell r="AF11" t="str">
            <v>Forward</v>
          </cell>
          <cell r="AG11">
            <v>36</v>
          </cell>
          <cell r="AH11">
            <v>88</v>
          </cell>
        </row>
        <row r="12">
          <cell r="C12" t="str">
            <v>Stephen Rafuse</v>
          </cell>
          <cell r="D12" t="str">
            <v>Forward/Defence</v>
          </cell>
          <cell r="E12">
            <v>47</v>
          </cell>
          <cell r="G12" t="str">
            <v>Travis Muxworthy</v>
          </cell>
          <cell r="H12" t="str">
            <v>Forward</v>
          </cell>
          <cell r="I12">
            <v>58</v>
          </cell>
          <cell r="K12" t="str">
            <v>Wayne Helpard</v>
          </cell>
          <cell r="L12" t="str">
            <v>Forward/Defence</v>
          </cell>
          <cell r="M12">
            <v>17</v>
          </cell>
          <cell r="O12" t="str">
            <v>Rick Bartlett</v>
          </cell>
          <cell r="P12" t="str">
            <v>Forward</v>
          </cell>
          <cell r="Q12">
            <v>27</v>
          </cell>
          <cell r="S12" t="str">
            <v>Rene Pitre</v>
          </cell>
          <cell r="U12">
            <v>78</v>
          </cell>
          <cell r="W12" t="str">
            <v>Scott Praught</v>
          </cell>
          <cell r="Y12">
            <v>87</v>
          </cell>
          <cell r="AA12" t="str">
            <v>Tim O'Leary</v>
          </cell>
          <cell r="AB12" t="str">
            <v>Forward/Defence</v>
          </cell>
          <cell r="AC12">
            <v>67</v>
          </cell>
          <cell r="AE12" t="str">
            <v>Joel Thorne</v>
          </cell>
          <cell r="AF12" t="str">
            <v>Forward/Defence</v>
          </cell>
          <cell r="AG12">
            <v>37</v>
          </cell>
          <cell r="AH12">
            <v>9</v>
          </cell>
        </row>
        <row r="13">
          <cell r="C13" t="str">
            <v>Yvon Mayer</v>
          </cell>
          <cell r="D13" t="str">
            <v>Forward/Defence</v>
          </cell>
          <cell r="E13">
            <v>48</v>
          </cell>
          <cell r="K13" t="str">
            <v>Jeff King *Retired</v>
          </cell>
          <cell r="L13" t="str">
            <v>Defence</v>
          </cell>
          <cell r="M13">
            <v>19</v>
          </cell>
          <cell r="O13" t="str">
            <v>Trevor Graham</v>
          </cell>
          <cell r="P13" t="str">
            <v>Defence</v>
          </cell>
          <cell r="Q13">
            <v>28</v>
          </cell>
          <cell r="W13" t="str">
            <v>Stephen Atherton</v>
          </cell>
          <cell r="X13" t="str">
            <v>Forward/Defence</v>
          </cell>
          <cell r="Y13">
            <v>88</v>
          </cell>
          <cell r="AA13" t="str">
            <v>Troy Doyle</v>
          </cell>
          <cell r="AB13" t="str">
            <v>Forward/Defence</v>
          </cell>
          <cell r="AC13">
            <v>68</v>
          </cell>
          <cell r="AE13" t="str">
            <v>Justin Lawson</v>
          </cell>
          <cell r="AF13" t="str">
            <v>Forward</v>
          </cell>
          <cell r="AG13">
            <v>38</v>
          </cell>
          <cell r="AH13">
            <v>8</v>
          </cell>
        </row>
        <row r="14">
          <cell r="AA14" t="str">
            <v>Dave Hickman*Retired</v>
          </cell>
        </row>
        <row r="20">
          <cell r="G20">
            <v>11</v>
          </cell>
          <cell r="H20" t="str">
            <v>Darryl Moorcroft</v>
          </cell>
        </row>
      </sheetData>
      <sheetData sheetId="2"/>
      <sheetData sheetId="3"/>
      <sheetData sheetId="4"/>
      <sheetData sheetId="5"/>
      <sheetData sheetId="6">
        <row r="4">
          <cell r="R4">
            <v>0.20833333333333334</v>
          </cell>
          <cell r="S4">
            <v>1</v>
          </cell>
          <cell r="T4">
            <v>2</v>
          </cell>
          <cell r="U4">
            <v>1</v>
          </cell>
        </row>
        <row r="5">
          <cell r="R5">
            <v>0.22569444444444445</v>
          </cell>
          <cell r="S5">
            <v>1</v>
          </cell>
          <cell r="T5">
            <v>3</v>
          </cell>
          <cell r="U5">
            <v>2</v>
          </cell>
        </row>
        <row r="6">
          <cell r="R6">
            <v>0.24305555555555555</v>
          </cell>
          <cell r="S6">
            <v>2</v>
          </cell>
          <cell r="T6">
            <v>4</v>
          </cell>
          <cell r="U6">
            <v>3</v>
          </cell>
        </row>
        <row r="7">
          <cell r="R7">
            <v>0.26041666666666669</v>
          </cell>
          <cell r="S7">
            <v>1</v>
          </cell>
          <cell r="T7">
            <v>4</v>
          </cell>
          <cell r="U7">
            <v>4</v>
          </cell>
        </row>
        <row r="8">
          <cell r="R8">
            <v>0.27777777777777779</v>
          </cell>
          <cell r="S8">
            <v>2</v>
          </cell>
          <cell r="T8">
            <v>3</v>
          </cell>
          <cell r="U8">
            <v>5</v>
          </cell>
        </row>
        <row r="9">
          <cell r="R9">
            <v>0.2951388888888889</v>
          </cell>
          <cell r="S9">
            <v>3</v>
          </cell>
          <cell r="T9">
            <v>4</v>
          </cell>
          <cell r="U9">
            <v>6</v>
          </cell>
        </row>
        <row r="10">
          <cell r="R10">
            <v>0.3125</v>
          </cell>
          <cell r="S10">
            <v>5</v>
          </cell>
          <cell r="T10">
            <v>6</v>
          </cell>
          <cell r="U10">
            <v>7</v>
          </cell>
        </row>
        <row r="11">
          <cell r="R11">
            <v>0.3298611111111111</v>
          </cell>
          <cell r="S11">
            <v>5</v>
          </cell>
          <cell r="T11">
            <v>7</v>
          </cell>
          <cell r="U11">
            <v>8</v>
          </cell>
        </row>
        <row r="12">
          <cell r="R12">
            <v>0.34722222222222227</v>
          </cell>
          <cell r="S12">
            <v>6</v>
          </cell>
          <cell r="T12">
            <v>8</v>
          </cell>
          <cell r="U12">
            <v>9</v>
          </cell>
        </row>
        <row r="13">
          <cell r="R13">
            <v>0.36458333333333331</v>
          </cell>
          <cell r="S13">
            <v>5</v>
          </cell>
          <cell r="T13">
            <v>8</v>
          </cell>
          <cell r="U13">
            <v>10</v>
          </cell>
        </row>
        <row r="14">
          <cell r="R14">
            <v>0.38194444444444442</v>
          </cell>
          <cell r="S14">
            <v>6</v>
          </cell>
          <cell r="T14">
            <v>7</v>
          </cell>
          <cell r="U14">
            <v>11</v>
          </cell>
        </row>
        <row r="15">
          <cell r="R15">
            <v>0.39930555555555558</v>
          </cell>
          <cell r="S15">
            <v>7</v>
          </cell>
          <cell r="T15">
            <v>8</v>
          </cell>
          <cell r="U15">
            <v>12</v>
          </cell>
        </row>
      </sheetData>
      <sheetData sheetId="7"/>
      <sheetData sheetId="8">
        <row r="8">
          <cell r="D8" t="str">
            <v>X</v>
          </cell>
          <cell r="K8" t="str">
            <v>X</v>
          </cell>
        </row>
        <row r="10">
          <cell r="D10" t="str">
            <v>X</v>
          </cell>
          <cell r="K10" t="str">
            <v>X</v>
          </cell>
        </row>
        <row r="11">
          <cell r="D11" t="str">
            <v>X</v>
          </cell>
          <cell r="K11" t="str">
            <v>X</v>
          </cell>
        </row>
        <row r="12">
          <cell r="D12" t="str">
            <v>X</v>
          </cell>
        </row>
        <row r="13">
          <cell r="D13" t="str">
            <v>X</v>
          </cell>
        </row>
        <row r="14">
          <cell r="D14" t="str">
            <v>X</v>
          </cell>
        </row>
        <row r="15">
          <cell r="D15" t="str">
            <v>X</v>
          </cell>
          <cell r="K15" t="str">
            <v>X</v>
          </cell>
        </row>
        <row r="16">
          <cell r="J16" t="str">
            <v>Jamie Carson</v>
          </cell>
          <cell r="K16" t="str">
            <v>x</v>
          </cell>
        </row>
        <row r="21">
          <cell r="J21" t="str">
            <v>Frederic Mailhot Landry</v>
          </cell>
        </row>
        <row r="24">
          <cell r="C24">
            <v>26</v>
          </cell>
          <cell r="D24">
            <v>25</v>
          </cell>
          <cell r="I24">
            <v>0.77083333333333337</v>
          </cell>
        </row>
        <row r="25">
          <cell r="C25">
            <v>23</v>
          </cell>
          <cell r="D25">
            <v>21</v>
          </cell>
          <cell r="E25">
            <v>28</v>
          </cell>
          <cell r="I25">
            <v>0.65972222222222221</v>
          </cell>
        </row>
        <row r="26">
          <cell r="C26">
            <v>27</v>
          </cell>
          <cell r="D26">
            <v>26</v>
          </cell>
          <cell r="E26">
            <v>25</v>
          </cell>
          <cell r="I26">
            <v>0.625</v>
          </cell>
        </row>
        <row r="27">
          <cell r="C27">
            <v>27</v>
          </cell>
          <cell r="D27">
            <v>25</v>
          </cell>
          <cell r="E27">
            <v>26</v>
          </cell>
          <cell r="I27">
            <v>0.57291666666666663</v>
          </cell>
        </row>
        <row r="28">
          <cell r="C28">
            <v>23</v>
          </cell>
          <cell r="D28">
            <v>24</v>
          </cell>
          <cell r="I28">
            <v>0.48958333333333331</v>
          </cell>
        </row>
        <row r="29">
          <cell r="C29">
            <v>24</v>
          </cell>
          <cell r="D29">
            <v>21</v>
          </cell>
          <cell r="E29">
            <v>23</v>
          </cell>
          <cell r="I29">
            <v>0.2986111111111111</v>
          </cell>
        </row>
        <row r="30">
          <cell r="C30">
            <v>23</v>
          </cell>
          <cell r="I30">
            <v>0.28125</v>
          </cell>
        </row>
        <row r="31">
          <cell r="C31">
            <v>27</v>
          </cell>
          <cell r="D31">
            <v>26</v>
          </cell>
          <cell r="I31">
            <v>0.1875</v>
          </cell>
        </row>
        <row r="32">
          <cell r="C32">
            <v>21</v>
          </cell>
          <cell r="D32">
            <v>25</v>
          </cell>
          <cell r="E32">
            <v>26</v>
          </cell>
          <cell r="I32">
            <v>0.13541666666666666</v>
          </cell>
        </row>
        <row r="33">
          <cell r="C33">
            <v>61</v>
          </cell>
          <cell r="D33">
            <v>64</v>
          </cell>
          <cell r="I33">
            <v>5.2083333333333336E-2</v>
          </cell>
        </row>
        <row r="34">
          <cell r="C34">
            <v>61</v>
          </cell>
          <cell r="D34">
            <v>64</v>
          </cell>
          <cell r="E34">
            <v>68</v>
          </cell>
          <cell r="I34" t="str">
            <v>:50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yerStats_Week01"/>
      <sheetName val="GoalieStats_Week01"/>
      <sheetName val="PlayerStats_Week02"/>
      <sheetName val="GoalieStats_Week02"/>
      <sheetName val="PlayerStats_Week03"/>
      <sheetName val="GoalieStats_Week03"/>
      <sheetName val="PlayerStats_Week04"/>
      <sheetName val="GoalieStats_Week04"/>
    </sheetNames>
    <sheetDataSet>
      <sheetData sheetId="0"/>
      <sheetData sheetId="1"/>
      <sheetData sheetId="2">
        <row r="5">
          <cell r="F5">
            <v>6</v>
          </cell>
          <cell r="G5">
            <v>13</v>
          </cell>
          <cell r="H5">
            <v>9</v>
          </cell>
          <cell r="I5">
            <v>1</v>
          </cell>
          <cell r="K5">
            <v>1</v>
          </cell>
          <cell r="L5">
            <v>1</v>
          </cell>
          <cell r="O5">
            <v>2</v>
          </cell>
          <cell r="P5">
            <v>1</v>
          </cell>
          <cell r="Q5">
            <v>5</v>
          </cell>
          <cell r="R5">
            <v>1</v>
          </cell>
          <cell r="U5">
            <v>38</v>
          </cell>
          <cell r="V5">
            <v>19</v>
          </cell>
          <cell r="AN5">
            <v>0</v>
          </cell>
          <cell r="AR5">
            <v>0</v>
          </cell>
          <cell r="AV5">
            <v>0</v>
          </cell>
          <cell r="AZ5">
            <v>0</v>
          </cell>
          <cell r="BA5">
            <v>3</v>
          </cell>
          <cell r="BB5">
            <v>1</v>
          </cell>
          <cell r="BC5">
            <v>0</v>
          </cell>
          <cell r="BD5">
            <v>3</v>
          </cell>
          <cell r="BH5">
            <v>0</v>
          </cell>
          <cell r="BI5">
            <v>2</v>
          </cell>
          <cell r="BJ5">
            <v>1</v>
          </cell>
          <cell r="BK5">
            <v>3</v>
          </cell>
          <cell r="BL5">
            <v>5</v>
          </cell>
          <cell r="BM5">
            <v>0</v>
          </cell>
          <cell r="BN5">
            <v>1</v>
          </cell>
          <cell r="BO5">
            <v>0</v>
          </cell>
          <cell r="BP5">
            <v>0</v>
          </cell>
          <cell r="BQ5">
            <v>8</v>
          </cell>
          <cell r="BR5">
            <v>3</v>
          </cell>
          <cell r="BS5">
            <v>7</v>
          </cell>
          <cell r="BT5">
            <v>15</v>
          </cell>
          <cell r="CJ5">
            <v>0</v>
          </cell>
        </row>
        <row r="6">
          <cell r="F6">
            <v>6</v>
          </cell>
          <cell r="G6">
            <v>6</v>
          </cell>
          <cell r="H6">
            <v>10</v>
          </cell>
          <cell r="I6">
            <v>4</v>
          </cell>
          <cell r="L6">
            <v>1</v>
          </cell>
          <cell r="P6">
            <v>3</v>
          </cell>
          <cell r="Q6">
            <v>5</v>
          </cell>
          <cell r="R6">
            <v>1</v>
          </cell>
          <cell r="U6">
            <v>38</v>
          </cell>
          <cell r="V6">
            <v>19</v>
          </cell>
          <cell r="AN6">
            <v>0</v>
          </cell>
          <cell r="AR6">
            <v>0</v>
          </cell>
          <cell r="AV6">
            <v>0</v>
          </cell>
          <cell r="AZ6">
            <v>0</v>
          </cell>
          <cell r="BA6">
            <v>0</v>
          </cell>
          <cell r="BB6">
            <v>1</v>
          </cell>
          <cell r="BC6">
            <v>3</v>
          </cell>
          <cell r="BD6">
            <v>3</v>
          </cell>
          <cell r="BH6">
            <v>0</v>
          </cell>
          <cell r="BI6">
            <v>0</v>
          </cell>
          <cell r="BJ6">
            <v>1</v>
          </cell>
          <cell r="BK6">
            <v>2</v>
          </cell>
          <cell r="BL6">
            <v>2</v>
          </cell>
          <cell r="BM6">
            <v>1</v>
          </cell>
          <cell r="BN6">
            <v>1</v>
          </cell>
          <cell r="BO6">
            <v>0</v>
          </cell>
          <cell r="BP6">
            <v>1</v>
          </cell>
          <cell r="BQ6">
            <v>5</v>
          </cell>
          <cell r="BR6">
            <v>3</v>
          </cell>
          <cell r="BS6">
            <v>9</v>
          </cell>
          <cell r="BT6">
            <v>14</v>
          </cell>
          <cell r="CJ6">
            <v>0</v>
          </cell>
        </row>
        <row r="7">
          <cell r="F7">
            <v>6</v>
          </cell>
          <cell r="G7">
            <v>13</v>
          </cell>
          <cell r="H7">
            <v>2</v>
          </cell>
          <cell r="I7">
            <v>1</v>
          </cell>
          <cell r="K7">
            <v>3</v>
          </cell>
          <cell r="O7">
            <v>1</v>
          </cell>
          <cell r="P7">
            <v>1</v>
          </cell>
          <cell r="Q7">
            <v>6</v>
          </cell>
          <cell r="U7">
            <v>38</v>
          </cell>
          <cell r="V7">
            <v>15</v>
          </cell>
          <cell r="AK7">
            <v>1</v>
          </cell>
          <cell r="AL7">
            <v>1</v>
          </cell>
          <cell r="AM7">
            <v>0</v>
          </cell>
          <cell r="AN7">
            <v>1</v>
          </cell>
          <cell r="AR7">
            <v>0</v>
          </cell>
          <cell r="AV7">
            <v>0</v>
          </cell>
          <cell r="AZ7">
            <v>0</v>
          </cell>
          <cell r="BA7">
            <v>2</v>
          </cell>
          <cell r="BB7">
            <v>1</v>
          </cell>
          <cell r="BC7">
            <v>1</v>
          </cell>
          <cell r="BD7">
            <v>3</v>
          </cell>
          <cell r="BH7">
            <v>0</v>
          </cell>
          <cell r="BI7">
            <v>1</v>
          </cell>
          <cell r="BJ7">
            <v>1</v>
          </cell>
          <cell r="BK7">
            <v>0</v>
          </cell>
          <cell r="BL7">
            <v>1</v>
          </cell>
          <cell r="BM7">
            <v>6</v>
          </cell>
          <cell r="BN7">
            <v>2</v>
          </cell>
          <cell r="BO7">
            <v>0</v>
          </cell>
          <cell r="BP7">
            <v>6</v>
          </cell>
          <cell r="BT7">
            <v>0</v>
          </cell>
          <cell r="BY7">
            <v>3</v>
          </cell>
          <cell r="BZ7">
            <v>1</v>
          </cell>
          <cell r="CA7">
            <v>2</v>
          </cell>
          <cell r="CJ7">
            <v>0</v>
          </cell>
        </row>
        <row r="8">
          <cell r="F8">
            <v>6</v>
          </cell>
          <cell r="G8">
            <v>8</v>
          </cell>
          <cell r="H8">
            <v>4</v>
          </cell>
          <cell r="I8">
            <v>2</v>
          </cell>
          <cell r="K8">
            <v>3</v>
          </cell>
          <cell r="O8">
            <v>1</v>
          </cell>
          <cell r="Q8">
            <v>5</v>
          </cell>
          <cell r="R8">
            <v>1</v>
          </cell>
          <cell r="U8">
            <v>38</v>
          </cell>
          <cell r="V8">
            <v>19</v>
          </cell>
          <cell r="AN8">
            <v>0</v>
          </cell>
          <cell r="AR8">
            <v>0</v>
          </cell>
          <cell r="AV8">
            <v>0</v>
          </cell>
          <cell r="AZ8">
            <v>0</v>
          </cell>
          <cell r="BA8">
            <v>1</v>
          </cell>
          <cell r="BB8">
            <v>1</v>
          </cell>
          <cell r="BC8">
            <v>0</v>
          </cell>
          <cell r="BD8">
            <v>1</v>
          </cell>
          <cell r="BH8">
            <v>0</v>
          </cell>
          <cell r="BI8">
            <v>2</v>
          </cell>
          <cell r="BJ8">
            <v>1</v>
          </cell>
          <cell r="BK8">
            <v>1</v>
          </cell>
          <cell r="BL8">
            <v>3</v>
          </cell>
          <cell r="BM8">
            <v>0</v>
          </cell>
          <cell r="BN8">
            <v>1</v>
          </cell>
          <cell r="BO8">
            <v>0</v>
          </cell>
          <cell r="BP8">
            <v>0</v>
          </cell>
          <cell r="BQ8">
            <v>5</v>
          </cell>
          <cell r="BR8">
            <v>3</v>
          </cell>
          <cell r="BS8">
            <v>5</v>
          </cell>
          <cell r="BT8">
            <v>10</v>
          </cell>
          <cell r="CJ8">
            <v>0</v>
          </cell>
        </row>
        <row r="9">
          <cell r="F9">
            <v>6</v>
          </cell>
          <cell r="G9">
            <v>13</v>
          </cell>
          <cell r="H9">
            <v>3</v>
          </cell>
          <cell r="I9">
            <v>1</v>
          </cell>
          <cell r="K9">
            <v>1</v>
          </cell>
          <cell r="L9">
            <v>2</v>
          </cell>
          <cell r="O9">
            <v>4</v>
          </cell>
          <cell r="Q9">
            <v>6</v>
          </cell>
          <cell r="U9">
            <v>38</v>
          </cell>
          <cell r="V9">
            <v>15</v>
          </cell>
          <cell r="AK9">
            <v>1</v>
          </cell>
          <cell r="AL9">
            <v>1</v>
          </cell>
          <cell r="AM9">
            <v>1</v>
          </cell>
          <cell r="AN9">
            <v>2</v>
          </cell>
          <cell r="AR9">
            <v>0</v>
          </cell>
          <cell r="AV9">
            <v>0</v>
          </cell>
          <cell r="AZ9">
            <v>0</v>
          </cell>
          <cell r="BA9">
            <v>3</v>
          </cell>
          <cell r="BB9">
            <v>1</v>
          </cell>
          <cell r="BC9">
            <v>0</v>
          </cell>
          <cell r="BD9">
            <v>3</v>
          </cell>
          <cell r="BH9">
            <v>0</v>
          </cell>
          <cell r="BI9">
            <v>3</v>
          </cell>
          <cell r="BJ9">
            <v>1</v>
          </cell>
          <cell r="BK9">
            <v>0</v>
          </cell>
          <cell r="BL9">
            <v>3</v>
          </cell>
          <cell r="BM9">
            <v>1</v>
          </cell>
          <cell r="BN9">
            <v>2</v>
          </cell>
          <cell r="BO9">
            <v>2</v>
          </cell>
          <cell r="BP9">
            <v>3</v>
          </cell>
          <cell r="BT9">
            <v>0</v>
          </cell>
          <cell r="BY9">
            <v>5</v>
          </cell>
          <cell r="BZ9">
            <v>1</v>
          </cell>
          <cell r="CA9">
            <v>1</v>
          </cell>
          <cell r="CJ9">
            <v>0</v>
          </cell>
        </row>
        <row r="10">
          <cell r="F10">
            <v>6</v>
          </cell>
          <cell r="G10">
            <v>6</v>
          </cell>
          <cell r="H10">
            <v>3</v>
          </cell>
          <cell r="I10">
            <v>3</v>
          </cell>
          <cell r="O10">
            <v>1</v>
          </cell>
          <cell r="P10">
            <v>1</v>
          </cell>
          <cell r="Q10">
            <v>2</v>
          </cell>
          <cell r="R10">
            <v>3</v>
          </cell>
          <cell r="S10">
            <v>1</v>
          </cell>
          <cell r="U10">
            <v>24</v>
          </cell>
          <cell r="V10">
            <v>20</v>
          </cell>
          <cell r="AN10">
            <v>0</v>
          </cell>
          <cell r="AR10">
            <v>0</v>
          </cell>
          <cell r="AS10">
            <v>1</v>
          </cell>
          <cell r="AT10">
            <v>1</v>
          </cell>
          <cell r="AU10">
            <v>0</v>
          </cell>
          <cell r="AV10">
            <v>1</v>
          </cell>
          <cell r="AW10">
            <v>1</v>
          </cell>
          <cell r="AX10">
            <v>1</v>
          </cell>
          <cell r="AY10">
            <v>1</v>
          </cell>
          <cell r="AZ10">
            <v>2</v>
          </cell>
          <cell r="BA10">
            <v>2</v>
          </cell>
          <cell r="BB10">
            <v>2</v>
          </cell>
          <cell r="BC10">
            <v>1</v>
          </cell>
          <cell r="BD10">
            <v>3</v>
          </cell>
          <cell r="BH10">
            <v>0</v>
          </cell>
          <cell r="BL10">
            <v>0</v>
          </cell>
          <cell r="BP10">
            <v>0</v>
          </cell>
          <cell r="BQ10">
            <v>0</v>
          </cell>
          <cell r="BR10">
            <v>1</v>
          </cell>
          <cell r="BS10">
            <v>1</v>
          </cell>
          <cell r="BT10">
            <v>1</v>
          </cell>
          <cell r="BY10">
            <v>2</v>
          </cell>
          <cell r="BZ10">
            <v>1</v>
          </cell>
          <cell r="CA10">
            <v>3</v>
          </cell>
          <cell r="CJ10">
            <v>0</v>
          </cell>
        </row>
        <row r="11">
          <cell r="F11">
            <v>6</v>
          </cell>
          <cell r="G11">
            <v>7</v>
          </cell>
          <cell r="H11">
            <v>2</v>
          </cell>
          <cell r="I11">
            <v>4</v>
          </cell>
          <cell r="K11">
            <v>1</v>
          </cell>
          <cell r="N11">
            <v>1</v>
          </cell>
          <cell r="O11">
            <v>1</v>
          </cell>
          <cell r="P11">
            <v>2</v>
          </cell>
          <cell r="Q11">
            <v>2</v>
          </cell>
          <cell r="R11">
            <v>3</v>
          </cell>
          <cell r="S11">
            <v>1</v>
          </cell>
          <cell r="U11">
            <v>24</v>
          </cell>
          <cell r="V11">
            <v>23</v>
          </cell>
          <cell r="AK11">
            <v>1</v>
          </cell>
          <cell r="AL11">
            <v>1</v>
          </cell>
          <cell r="AM11">
            <v>2</v>
          </cell>
          <cell r="AN11">
            <v>3</v>
          </cell>
          <cell r="AR11">
            <v>0</v>
          </cell>
          <cell r="AS11">
            <v>1</v>
          </cell>
          <cell r="AT11">
            <v>1</v>
          </cell>
          <cell r="AU11">
            <v>1</v>
          </cell>
          <cell r="AV11">
            <v>2</v>
          </cell>
          <cell r="AW11">
            <v>0</v>
          </cell>
          <cell r="AX11">
            <v>1</v>
          </cell>
          <cell r="AY11">
            <v>0</v>
          </cell>
          <cell r="AZ11">
            <v>0</v>
          </cell>
          <cell r="BD11">
            <v>0</v>
          </cell>
          <cell r="BH11">
            <v>0</v>
          </cell>
          <cell r="BL11">
            <v>0</v>
          </cell>
          <cell r="BP11">
            <v>0</v>
          </cell>
          <cell r="BQ11">
            <v>1</v>
          </cell>
          <cell r="BR11">
            <v>2</v>
          </cell>
          <cell r="BS11">
            <v>0</v>
          </cell>
          <cell r="BT11">
            <v>1</v>
          </cell>
          <cell r="BY11">
            <v>4</v>
          </cell>
          <cell r="BZ11">
            <v>1</v>
          </cell>
          <cell r="CA11">
            <v>3</v>
          </cell>
          <cell r="CJ11">
            <v>0</v>
          </cell>
        </row>
        <row r="12">
          <cell r="F12">
            <v>6</v>
          </cell>
          <cell r="G12">
            <v>6</v>
          </cell>
          <cell r="H12">
            <v>4</v>
          </cell>
          <cell r="I12">
            <v>0</v>
          </cell>
          <cell r="Q12">
            <v>2</v>
          </cell>
          <cell r="R12">
            <v>4</v>
          </cell>
          <cell r="U12">
            <v>18</v>
          </cell>
          <cell r="V12">
            <v>24</v>
          </cell>
          <cell r="AN12">
            <v>0</v>
          </cell>
          <cell r="AO12">
            <v>0</v>
          </cell>
          <cell r="AP12">
            <v>1</v>
          </cell>
          <cell r="AQ12">
            <v>0</v>
          </cell>
          <cell r="AR12">
            <v>0</v>
          </cell>
          <cell r="AS12">
            <v>1</v>
          </cell>
          <cell r="AT12">
            <v>1</v>
          </cell>
          <cell r="AU12">
            <v>1</v>
          </cell>
          <cell r="AV12">
            <v>2</v>
          </cell>
          <cell r="AW12">
            <v>2</v>
          </cell>
          <cell r="AX12">
            <v>1</v>
          </cell>
          <cell r="AY12">
            <v>1</v>
          </cell>
          <cell r="AZ12">
            <v>3</v>
          </cell>
          <cell r="BD12">
            <v>0</v>
          </cell>
          <cell r="BH12">
            <v>0</v>
          </cell>
          <cell r="BL12">
            <v>0</v>
          </cell>
          <cell r="BM12">
            <v>2</v>
          </cell>
          <cell r="BN12">
            <v>2</v>
          </cell>
          <cell r="BO12">
            <v>2</v>
          </cell>
          <cell r="BP12">
            <v>4</v>
          </cell>
          <cell r="BQ12">
            <v>1</v>
          </cell>
          <cell r="BR12">
            <v>1</v>
          </cell>
          <cell r="BS12">
            <v>0</v>
          </cell>
          <cell r="BT12">
            <v>1</v>
          </cell>
          <cell r="CJ12">
            <v>0</v>
          </cell>
        </row>
        <row r="13">
          <cell r="F13">
            <v>6</v>
          </cell>
          <cell r="G13">
            <v>7</v>
          </cell>
          <cell r="H13">
            <v>1</v>
          </cell>
          <cell r="I13">
            <v>1</v>
          </cell>
          <cell r="Q13">
            <v>2</v>
          </cell>
          <cell r="R13">
            <v>3</v>
          </cell>
          <cell r="S13">
            <v>1</v>
          </cell>
          <cell r="U13">
            <v>24</v>
          </cell>
          <cell r="V13">
            <v>20</v>
          </cell>
          <cell r="AN13">
            <v>0</v>
          </cell>
          <cell r="AR13">
            <v>0</v>
          </cell>
          <cell r="AS13">
            <v>0</v>
          </cell>
          <cell r="AT13">
            <v>1</v>
          </cell>
          <cell r="AU13">
            <v>0</v>
          </cell>
          <cell r="AV13">
            <v>0</v>
          </cell>
          <cell r="AW13">
            <v>1</v>
          </cell>
          <cell r="AX13">
            <v>1</v>
          </cell>
          <cell r="AY13">
            <v>0</v>
          </cell>
          <cell r="AZ13">
            <v>1</v>
          </cell>
          <cell r="BA13">
            <v>2</v>
          </cell>
          <cell r="BB13">
            <v>2</v>
          </cell>
          <cell r="BC13">
            <v>1</v>
          </cell>
          <cell r="BD13">
            <v>3</v>
          </cell>
          <cell r="BH13">
            <v>0</v>
          </cell>
          <cell r="BL13">
            <v>0</v>
          </cell>
          <cell r="BP13">
            <v>0</v>
          </cell>
          <cell r="BQ13">
            <v>2</v>
          </cell>
          <cell r="BR13">
            <v>1</v>
          </cell>
          <cell r="BS13">
            <v>0</v>
          </cell>
          <cell r="BT13">
            <v>2</v>
          </cell>
          <cell r="BY13">
            <v>2</v>
          </cell>
          <cell r="BZ13">
            <v>1</v>
          </cell>
          <cell r="CA13">
            <v>1</v>
          </cell>
          <cell r="CJ13">
            <v>0</v>
          </cell>
        </row>
        <row r="14">
          <cell r="F14">
            <v>6</v>
          </cell>
          <cell r="G14">
            <v>8</v>
          </cell>
          <cell r="H14">
            <v>3</v>
          </cell>
          <cell r="I14">
            <v>1</v>
          </cell>
          <cell r="K14">
            <v>1</v>
          </cell>
          <cell r="O14">
            <v>1</v>
          </cell>
          <cell r="Q14">
            <v>3</v>
          </cell>
          <cell r="R14">
            <v>3</v>
          </cell>
          <cell r="U14">
            <v>27</v>
          </cell>
          <cell r="V14">
            <v>29</v>
          </cell>
          <cell r="AN14">
            <v>0</v>
          </cell>
          <cell r="AR14">
            <v>0</v>
          </cell>
          <cell r="AV14">
            <v>0</v>
          </cell>
          <cell r="AW14">
            <v>1</v>
          </cell>
          <cell r="AX14">
            <v>2</v>
          </cell>
          <cell r="AY14">
            <v>1</v>
          </cell>
          <cell r="AZ14">
            <v>2</v>
          </cell>
          <cell r="BA14">
            <v>0</v>
          </cell>
          <cell r="BB14">
            <v>1</v>
          </cell>
          <cell r="BC14">
            <v>0</v>
          </cell>
          <cell r="BD14">
            <v>0</v>
          </cell>
          <cell r="BH14">
            <v>0</v>
          </cell>
          <cell r="BI14">
            <v>2</v>
          </cell>
          <cell r="BJ14">
            <v>1</v>
          </cell>
          <cell r="BK14">
            <v>2</v>
          </cell>
          <cell r="BL14">
            <v>4</v>
          </cell>
          <cell r="BM14">
            <v>4</v>
          </cell>
          <cell r="BN14">
            <v>1</v>
          </cell>
          <cell r="BO14">
            <v>0</v>
          </cell>
          <cell r="BP14">
            <v>4</v>
          </cell>
          <cell r="BQ14">
            <v>1</v>
          </cell>
          <cell r="BR14">
            <v>1</v>
          </cell>
          <cell r="BS14">
            <v>1</v>
          </cell>
          <cell r="BT14">
            <v>2</v>
          </cell>
          <cell r="CJ14">
            <v>0</v>
          </cell>
        </row>
        <row r="15">
          <cell r="F15">
            <v>6</v>
          </cell>
          <cell r="G15">
            <v>9</v>
          </cell>
          <cell r="H15">
            <v>4</v>
          </cell>
          <cell r="I15">
            <v>0</v>
          </cell>
          <cell r="M15">
            <v>1</v>
          </cell>
          <cell r="O15">
            <v>1</v>
          </cell>
          <cell r="P15">
            <v>1</v>
          </cell>
          <cell r="Q15">
            <v>2</v>
          </cell>
          <cell r="R15">
            <v>3</v>
          </cell>
          <cell r="S15">
            <v>1</v>
          </cell>
          <cell r="U15">
            <v>24</v>
          </cell>
          <cell r="V15">
            <v>23</v>
          </cell>
          <cell r="AK15">
            <v>1</v>
          </cell>
          <cell r="AL15">
            <v>1</v>
          </cell>
          <cell r="AM15">
            <v>1</v>
          </cell>
          <cell r="AN15">
            <v>2</v>
          </cell>
          <cell r="AR15">
            <v>0</v>
          </cell>
          <cell r="AS15">
            <v>1</v>
          </cell>
          <cell r="AT15">
            <v>1</v>
          </cell>
          <cell r="AU15">
            <v>1</v>
          </cell>
          <cell r="AV15">
            <v>2</v>
          </cell>
          <cell r="AW15">
            <v>3</v>
          </cell>
          <cell r="AX15">
            <v>1</v>
          </cell>
          <cell r="AY15">
            <v>0</v>
          </cell>
          <cell r="AZ15">
            <v>3</v>
          </cell>
          <cell r="BD15">
            <v>0</v>
          </cell>
          <cell r="BH15">
            <v>0</v>
          </cell>
          <cell r="BL15">
            <v>0</v>
          </cell>
          <cell r="BP15">
            <v>0</v>
          </cell>
          <cell r="BQ15">
            <v>1</v>
          </cell>
          <cell r="BR15">
            <v>2</v>
          </cell>
          <cell r="BS15">
            <v>0</v>
          </cell>
          <cell r="BT15">
            <v>1</v>
          </cell>
          <cell r="BY15">
            <v>3</v>
          </cell>
          <cell r="BZ15">
            <v>1</v>
          </cell>
          <cell r="CA15">
            <v>2</v>
          </cell>
          <cell r="CJ15">
            <v>0</v>
          </cell>
        </row>
        <row r="16">
          <cell r="F16">
            <v>6</v>
          </cell>
          <cell r="G16">
            <v>7</v>
          </cell>
          <cell r="H16">
            <v>4</v>
          </cell>
          <cell r="I16">
            <v>1</v>
          </cell>
          <cell r="K16">
            <v>2</v>
          </cell>
          <cell r="L16">
            <v>1</v>
          </cell>
          <cell r="Q16">
            <v>3</v>
          </cell>
          <cell r="R16">
            <v>3</v>
          </cell>
          <cell r="U16">
            <v>20</v>
          </cell>
          <cell r="V16">
            <v>27</v>
          </cell>
          <cell r="AN16">
            <v>0</v>
          </cell>
          <cell r="AO16">
            <v>2</v>
          </cell>
          <cell r="AP16">
            <v>1</v>
          </cell>
          <cell r="AQ16">
            <v>1</v>
          </cell>
          <cell r="AR16">
            <v>3</v>
          </cell>
          <cell r="AS16">
            <v>1</v>
          </cell>
          <cell r="AT16">
            <v>1</v>
          </cell>
          <cell r="AU16">
            <v>2</v>
          </cell>
          <cell r="AV16">
            <v>3</v>
          </cell>
          <cell r="AW16">
            <v>0</v>
          </cell>
          <cell r="AX16">
            <v>1</v>
          </cell>
          <cell r="AY16">
            <v>1</v>
          </cell>
          <cell r="AZ16">
            <v>1</v>
          </cell>
          <cell r="BD16">
            <v>0</v>
          </cell>
          <cell r="BH16">
            <v>0</v>
          </cell>
          <cell r="BI16">
            <v>4</v>
          </cell>
          <cell r="BJ16">
            <v>2</v>
          </cell>
          <cell r="BK16">
            <v>1</v>
          </cell>
          <cell r="BL16">
            <v>5</v>
          </cell>
          <cell r="BP16">
            <v>0</v>
          </cell>
          <cell r="BQ16">
            <v>0</v>
          </cell>
          <cell r="BR16">
            <v>1</v>
          </cell>
          <cell r="BS16">
            <v>0</v>
          </cell>
          <cell r="BT16">
            <v>0</v>
          </cell>
          <cell r="CJ16">
            <v>0</v>
          </cell>
        </row>
        <row r="17">
          <cell r="F17">
            <v>6</v>
          </cell>
          <cell r="G17">
            <v>6</v>
          </cell>
          <cell r="H17">
            <v>3</v>
          </cell>
          <cell r="I17">
            <v>0</v>
          </cell>
          <cell r="K17">
            <v>1</v>
          </cell>
          <cell r="Q17">
            <v>2</v>
          </cell>
          <cell r="R17">
            <v>4</v>
          </cell>
          <cell r="U17">
            <v>18</v>
          </cell>
          <cell r="V17">
            <v>24</v>
          </cell>
          <cell r="AN17">
            <v>0</v>
          </cell>
          <cell r="AO17">
            <v>1</v>
          </cell>
          <cell r="AP17">
            <v>1</v>
          </cell>
          <cell r="AQ17">
            <v>0</v>
          </cell>
          <cell r="AR17">
            <v>1</v>
          </cell>
          <cell r="AS17">
            <v>2</v>
          </cell>
          <cell r="AT17">
            <v>1</v>
          </cell>
          <cell r="AU17">
            <v>0</v>
          </cell>
          <cell r="AV17">
            <v>2</v>
          </cell>
          <cell r="AW17">
            <v>1</v>
          </cell>
          <cell r="AX17">
            <v>1</v>
          </cell>
          <cell r="AY17">
            <v>0</v>
          </cell>
          <cell r="AZ17">
            <v>1</v>
          </cell>
          <cell r="BD17">
            <v>0</v>
          </cell>
          <cell r="BH17">
            <v>0</v>
          </cell>
          <cell r="BL17">
            <v>0</v>
          </cell>
          <cell r="BM17">
            <v>2</v>
          </cell>
          <cell r="BN17">
            <v>2</v>
          </cell>
          <cell r="BO17">
            <v>2</v>
          </cell>
          <cell r="BP17">
            <v>4</v>
          </cell>
          <cell r="BQ17">
            <v>0</v>
          </cell>
          <cell r="BR17">
            <v>1</v>
          </cell>
          <cell r="BS17">
            <v>1</v>
          </cell>
          <cell r="BT17">
            <v>1</v>
          </cell>
          <cell r="CJ17">
            <v>0</v>
          </cell>
        </row>
        <row r="18">
          <cell r="F18">
            <v>6</v>
          </cell>
          <cell r="G18">
            <v>5</v>
          </cell>
          <cell r="H18">
            <v>2</v>
          </cell>
          <cell r="I18">
            <v>2</v>
          </cell>
          <cell r="K18">
            <v>1</v>
          </cell>
          <cell r="L18">
            <v>1</v>
          </cell>
          <cell r="Q18">
            <v>5</v>
          </cell>
          <cell r="R18">
            <v>1</v>
          </cell>
          <cell r="U18">
            <v>38</v>
          </cell>
          <cell r="V18">
            <v>19</v>
          </cell>
          <cell r="AN18">
            <v>0</v>
          </cell>
          <cell r="AR18">
            <v>0</v>
          </cell>
          <cell r="AV18">
            <v>0</v>
          </cell>
          <cell r="AZ18">
            <v>0</v>
          </cell>
          <cell r="BA18">
            <v>0</v>
          </cell>
          <cell r="BB18">
            <v>1</v>
          </cell>
          <cell r="BC18">
            <v>0</v>
          </cell>
          <cell r="BD18">
            <v>0</v>
          </cell>
          <cell r="BH18">
            <v>0</v>
          </cell>
          <cell r="BI18">
            <v>3</v>
          </cell>
          <cell r="BJ18">
            <v>1</v>
          </cell>
          <cell r="BK18">
            <v>1</v>
          </cell>
          <cell r="BL18">
            <v>4</v>
          </cell>
          <cell r="BM18">
            <v>0</v>
          </cell>
          <cell r="BN18">
            <v>1</v>
          </cell>
          <cell r="BO18">
            <v>0</v>
          </cell>
          <cell r="BP18">
            <v>0</v>
          </cell>
          <cell r="BQ18">
            <v>2</v>
          </cell>
          <cell r="BR18">
            <v>3</v>
          </cell>
          <cell r="BS18">
            <v>3</v>
          </cell>
          <cell r="BT18">
            <v>5</v>
          </cell>
          <cell r="CJ18">
            <v>0</v>
          </cell>
        </row>
        <row r="19">
          <cell r="F19">
            <v>6</v>
          </cell>
          <cell r="G19">
            <v>4</v>
          </cell>
          <cell r="H19">
            <v>2</v>
          </cell>
          <cell r="I19">
            <v>3</v>
          </cell>
          <cell r="K19">
            <v>1</v>
          </cell>
          <cell r="Q19">
            <v>2</v>
          </cell>
          <cell r="R19">
            <v>3</v>
          </cell>
          <cell r="S19">
            <v>1</v>
          </cell>
          <cell r="U19">
            <v>24</v>
          </cell>
          <cell r="V19">
            <v>20</v>
          </cell>
          <cell r="AN19">
            <v>0</v>
          </cell>
          <cell r="AR19">
            <v>0</v>
          </cell>
          <cell r="AS19">
            <v>0</v>
          </cell>
          <cell r="AT19">
            <v>1</v>
          </cell>
          <cell r="AU19">
            <v>0</v>
          </cell>
          <cell r="AV19">
            <v>0</v>
          </cell>
          <cell r="AW19">
            <v>1</v>
          </cell>
          <cell r="AX19">
            <v>1</v>
          </cell>
          <cell r="AY19">
            <v>0</v>
          </cell>
          <cell r="AZ19">
            <v>1</v>
          </cell>
          <cell r="BA19">
            <v>2</v>
          </cell>
          <cell r="BB19">
            <v>2</v>
          </cell>
          <cell r="BC19">
            <v>2</v>
          </cell>
          <cell r="BD19">
            <v>4</v>
          </cell>
          <cell r="BH19">
            <v>0</v>
          </cell>
          <cell r="BL19">
            <v>0</v>
          </cell>
          <cell r="BP19">
            <v>0</v>
          </cell>
          <cell r="BQ19">
            <v>1</v>
          </cell>
          <cell r="BR19">
            <v>1</v>
          </cell>
          <cell r="BS19">
            <v>1</v>
          </cell>
          <cell r="BT19">
            <v>2</v>
          </cell>
          <cell r="BY19">
            <v>0</v>
          </cell>
          <cell r="BZ19">
            <v>1</v>
          </cell>
          <cell r="CA19">
            <v>2</v>
          </cell>
          <cell r="CJ19">
            <v>0</v>
          </cell>
        </row>
        <row r="20">
          <cell r="F20">
            <v>6</v>
          </cell>
          <cell r="G20">
            <v>3</v>
          </cell>
          <cell r="H20">
            <v>5</v>
          </cell>
          <cell r="I20">
            <v>0</v>
          </cell>
          <cell r="K20">
            <v>1</v>
          </cell>
          <cell r="P20">
            <v>2</v>
          </cell>
          <cell r="Q20">
            <v>2</v>
          </cell>
          <cell r="R20">
            <v>3</v>
          </cell>
          <cell r="S20">
            <v>1</v>
          </cell>
          <cell r="U20">
            <v>24</v>
          </cell>
          <cell r="V20">
            <v>20</v>
          </cell>
          <cell r="AN20">
            <v>0</v>
          </cell>
          <cell r="AR20">
            <v>0</v>
          </cell>
          <cell r="AS20">
            <v>0</v>
          </cell>
          <cell r="AT20">
            <v>1</v>
          </cell>
          <cell r="AU20">
            <v>0</v>
          </cell>
          <cell r="AV20">
            <v>0</v>
          </cell>
          <cell r="AW20">
            <v>0</v>
          </cell>
          <cell r="AX20">
            <v>1</v>
          </cell>
          <cell r="AY20">
            <v>1</v>
          </cell>
          <cell r="AZ20">
            <v>1</v>
          </cell>
          <cell r="BA20">
            <v>0</v>
          </cell>
          <cell r="BB20">
            <v>2</v>
          </cell>
          <cell r="BC20">
            <v>0</v>
          </cell>
          <cell r="BD20">
            <v>0</v>
          </cell>
          <cell r="BH20">
            <v>0</v>
          </cell>
          <cell r="BL20">
            <v>0</v>
          </cell>
          <cell r="BP20">
            <v>0</v>
          </cell>
          <cell r="BQ20">
            <v>0</v>
          </cell>
          <cell r="BR20">
            <v>1</v>
          </cell>
          <cell r="BS20">
            <v>0</v>
          </cell>
          <cell r="BT20">
            <v>0</v>
          </cell>
          <cell r="BY20">
            <v>3</v>
          </cell>
          <cell r="BZ20">
            <v>1</v>
          </cell>
          <cell r="CA20">
            <v>4</v>
          </cell>
          <cell r="CJ20">
            <v>0</v>
          </cell>
        </row>
        <row r="21">
          <cell r="F21">
            <v>6</v>
          </cell>
          <cell r="G21">
            <v>4</v>
          </cell>
          <cell r="H21">
            <v>2</v>
          </cell>
          <cell r="I21">
            <v>0</v>
          </cell>
          <cell r="L21">
            <v>1</v>
          </cell>
          <cell r="Q21">
            <v>3</v>
          </cell>
          <cell r="R21">
            <v>3</v>
          </cell>
          <cell r="U21">
            <v>27</v>
          </cell>
          <cell r="V21">
            <v>29</v>
          </cell>
          <cell r="AN21">
            <v>0</v>
          </cell>
          <cell r="AR21">
            <v>0</v>
          </cell>
          <cell r="AV21">
            <v>0</v>
          </cell>
          <cell r="AW21">
            <v>1</v>
          </cell>
          <cell r="AX21">
            <v>2</v>
          </cell>
          <cell r="AY21">
            <v>0</v>
          </cell>
          <cell r="AZ21">
            <v>1</v>
          </cell>
          <cell r="BA21">
            <v>0</v>
          </cell>
          <cell r="BB21">
            <v>1</v>
          </cell>
          <cell r="BC21">
            <v>0</v>
          </cell>
          <cell r="BD21">
            <v>0</v>
          </cell>
          <cell r="BH21">
            <v>0</v>
          </cell>
          <cell r="BI21">
            <v>0</v>
          </cell>
          <cell r="BJ21">
            <v>1</v>
          </cell>
          <cell r="BK21">
            <v>0</v>
          </cell>
          <cell r="BL21">
            <v>0</v>
          </cell>
          <cell r="BM21">
            <v>3</v>
          </cell>
          <cell r="BN21">
            <v>1</v>
          </cell>
          <cell r="BO21">
            <v>2</v>
          </cell>
          <cell r="BP21">
            <v>5</v>
          </cell>
          <cell r="BQ21">
            <v>0</v>
          </cell>
          <cell r="BR21">
            <v>1</v>
          </cell>
          <cell r="BS21">
            <v>0</v>
          </cell>
          <cell r="BT21">
            <v>0</v>
          </cell>
          <cell r="CJ21">
            <v>0</v>
          </cell>
        </row>
        <row r="22">
          <cell r="F22">
            <v>6</v>
          </cell>
          <cell r="G22">
            <v>6</v>
          </cell>
          <cell r="H22">
            <v>6</v>
          </cell>
          <cell r="I22">
            <v>0</v>
          </cell>
          <cell r="K22">
            <v>1</v>
          </cell>
          <cell r="P22">
            <v>1</v>
          </cell>
          <cell r="Q22">
            <v>3</v>
          </cell>
          <cell r="R22">
            <v>3</v>
          </cell>
          <cell r="U22">
            <v>27</v>
          </cell>
          <cell r="V22">
            <v>29</v>
          </cell>
          <cell r="AN22">
            <v>0</v>
          </cell>
          <cell r="AR22">
            <v>0</v>
          </cell>
          <cell r="AV22">
            <v>0</v>
          </cell>
          <cell r="AW22">
            <v>3</v>
          </cell>
          <cell r="AX22">
            <v>2</v>
          </cell>
          <cell r="AY22">
            <v>1</v>
          </cell>
          <cell r="AZ22">
            <v>4</v>
          </cell>
          <cell r="BA22">
            <v>2</v>
          </cell>
          <cell r="BB22">
            <v>1</v>
          </cell>
          <cell r="BC22">
            <v>0</v>
          </cell>
          <cell r="BD22">
            <v>2</v>
          </cell>
          <cell r="BH22">
            <v>0</v>
          </cell>
          <cell r="BI22">
            <v>0</v>
          </cell>
          <cell r="BJ22">
            <v>1</v>
          </cell>
          <cell r="BK22">
            <v>1</v>
          </cell>
          <cell r="BL22">
            <v>1</v>
          </cell>
          <cell r="BM22">
            <v>0</v>
          </cell>
          <cell r="BN22">
            <v>1</v>
          </cell>
          <cell r="BO22">
            <v>4</v>
          </cell>
          <cell r="BP22">
            <v>4</v>
          </cell>
          <cell r="BQ22">
            <v>1</v>
          </cell>
          <cell r="BR22">
            <v>1</v>
          </cell>
          <cell r="BS22">
            <v>0</v>
          </cell>
          <cell r="BT22">
            <v>1</v>
          </cell>
          <cell r="CJ22">
            <v>0</v>
          </cell>
        </row>
        <row r="23">
          <cell r="F23">
            <v>6</v>
          </cell>
          <cell r="G23">
            <v>1</v>
          </cell>
          <cell r="H23">
            <v>6</v>
          </cell>
          <cell r="I23">
            <v>1</v>
          </cell>
          <cell r="P23">
            <v>2</v>
          </cell>
          <cell r="Q23">
            <v>6</v>
          </cell>
          <cell r="U23">
            <v>38</v>
          </cell>
          <cell r="V23">
            <v>15</v>
          </cell>
          <cell r="AK23">
            <v>0</v>
          </cell>
          <cell r="AL23">
            <v>1</v>
          </cell>
          <cell r="AM23">
            <v>0</v>
          </cell>
          <cell r="AN23">
            <v>0</v>
          </cell>
          <cell r="AR23">
            <v>0</v>
          </cell>
          <cell r="AV23">
            <v>0</v>
          </cell>
          <cell r="AZ23">
            <v>0</v>
          </cell>
          <cell r="BA23">
            <v>0</v>
          </cell>
          <cell r="BB23">
            <v>1</v>
          </cell>
          <cell r="BC23">
            <v>1</v>
          </cell>
          <cell r="BD23">
            <v>1</v>
          </cell>
          <cell r="BH23">
            <v>0</v>
          </cell>
          <cell r="BI23">
            <v>0</v>
          </cell>
          <cell r="BJ23">
            <v>1</v>
          </cell>
          <cell r="BK23">
            <v>0</v>
          </cell>
          <cell r="BL23">
            <v>0</v>
          </cell>
          <cell r="BM23">
            <v>0</v>
          </cell>
          <cell r="BN23">
            <v>2</v>
          </cell>
          <cell r="BO23">
            <v>3</v>
          </cell>
          <cell r="BP23">
            <v>3</v>
          </cell>
          <cell r="BT23">
            <v>0</v>
          </cell>
          <cell r="BY23">
            <v>1</v>
          </cell>
          <cell r="BZ23">
            <v>1</v>
          </cell>
          <cell r="CA23">
            <v>3</v>
          </cell>
          <cell r="CJ23">
            <v>0</v>
          </cell>
        </row>
        <row r="24">
          <cell r="F24">
            <v>6</v>
          </cell>
          <cell r="G24">
            <v>8</v>
          </cell>
          <cell r="H24">
            <v>1</v>
          </cell>
          <cell r="I24">
            <v>0</v>
          </cell>
          <cell r="K24">
            <v>1</v>
          </cell>
          <cell r="L24">
            <v>1</v>
          </cell>
          <cell r="O24">
            <v>1</v>
          </cell>
          <cell r="Q24">
            <v>6</v>
          </cell>
          <cell r="U24">
            <v>38</v>
          </cell>
          <cell r="V24">
            <v>15</v>
          </cell>
          <cell r="AK24">
            <v>0</v>
          </cell>
          <cell r="AL24">
            <v>1</v>
          </cell>
          <cell r="AM24">
            <v>0</v>
          </cell>
          <cell r="AN24">
            <v>0</v>
          </cell>
          <cell r="AR24">
            <v>0</v>
          </cell>
          <cell r="AV24">
            <v>0</v>
          </cell>
          <cell r="AZ24">
            <v>0</v>
          </cell>
          <cell r="BA24">
            <v>2</v>
          </cell>
          <cell r="BB24">
            <v>1</v>
          </cell>
          <cell r="BC24">
            <v>1</v>
          </cell>
          <cell r="BD24">
            <v>3</v>
          </cell>
          <cell r="BH24">
            <v>0</v>
          </cell>
          <cell r="BI24">
            <v>0</v>
          </cell>
          <cell r="BJ24">
            <v>1</v>
          </cell>
          <cell r="BK24">
            <v>0</v>
          </cell>
          <cell r="BL24">
            <v>0</v>
          </cell>
          <cell r="BM24">
            <v>4</v>
          </cell>
          <cell r="BN24">
            <v>2</v>
          </cell>
          <cell r="BO24">
            <v>0</v>
          </cell>
          <cell r="BP24">
            <v>4</v>
          </cell>
          <cell r="BT24">
            <v>0</v>
          </cell>
          <cell r="BY24">
            <v>2</v>
          </cell>
          <cell r="BZ24">
            <v>1</v>
          </cell>
          <cell r="CA24">
            <v>0</v>
          </cell>
          <cell r="CJ24">
            <v>0</v>
          </cell>
        </row>
        <row r="25">
          <cell r="F25">
            <v>6</v>
          </cell>
          <cell r="G25">
            <v>2</v>
          </cell>
          <cell r="H25">
            <v>3</v>
          </cell>
          <cell r="I25">
            <v>1</v>
          </cell>
          <cell r="R25">
            <v>6</v>
          </cell>
          <cell r="U25">
            <v>13</v>
          </cell>
          <cell r="V25">
            <v>45</v>
          </cell>
          <cell r="AK25">
            <v>0</v>
          </cell>
          <cell r="AL25">
            <v>1</v>
          </cell>
          <cell r="AM25">
            <v>0</v>
          </cell>
          <cell r="AN25">
            <v>0</v>
          </cell>
          <cell r="AR25">
            <v>0</v>
          </cell>
          <cell r="AS25">
            <v>1</v>
          </cell>
          <cell r="AT25">
            <v>2</v>
          </cell>
          <cell r="AU25">
            <v>3</v>
          </cell>
          <cell r="AV25">
            <v>4</v>
          </cell>
          <cell r="AZ25">
            <v>0</v>
          </cell>
          <cell r="BA25">
            <v>0</v>
          </cell>
          <cell r="BB25">
            <v>1</v>
          </cell>
          <cell r="BC25">
            <v>0</v>
          </cell>
          <cell r="BD25">
            <v>0</v>
          </cell>
          <cell r="BH25">
            <v>0</v>
          </cell>
          <cell r="BI25">
            <v>0</v>
          </cell>
          <cell r="BJ25">
            <v>1</v>
          </cell>
          <cell r="BK25">
            <v>1</v>
          </cell>
          <cell r="BL25">
            <v>1</v>
          </cell>
          <cell r="BM25">
            <v>1</v>
          </cell>
          <cell r="BN25">
            <v>1</v>
          </cell>
          <cell r="BO25">
            <v>0</v>
          </cell>
          <cell r="BP25">
            <v>1</v>
          </cell>
          <cell r="BT25">
            <v>0</v>
          </cell>
          <cell r="CJ25">
            <v>0</v>
          </cell>
        </row>
        <row r="26">
          <cell r="F26">
            <v>6</v>
          </cell>
          <cell r="G26">
            <v>2</v>
          </cell>
          <cell r="H26">
            <v>4</v>
          </cell>
          <cell r="I26">
            <v>2</v>
          </cell>
          <cell r="N26">
            <v>1</v>
          </cell>
          <cell r="O26">
            <v>1</v>
          </cell>
          <cell r="Q26">
            <v>2</v>
          </cell>
          <cell r="R26">
            <v>3</v>
          </cell>
          <cell r="S26">
            <v>1</v>
          </cell>
          <cell r="U26">
            <v>24</v>
          </cell>
          <cell r="V26">
            <v>23</v>
          </cell>
          <cell r="AK26">
            <v>1</v>
          </cell>
          <cell r="AL26">
            <v>1</v>
          </cell>
          <cell r="AM26">
            <v>1</v>
          </cell>
          <cell r="AN26">
            <v>2</v>
          </cell>
          <cell r="AR26">
            <v>0</v>
          </cell>
          <cell r="AS26">
            <v>0</v>
          </cell>
          <cell r="AT26">
            <v>1</v>
          </cell>
          <cell r="AU26">
            <v>0</v>
          </cell>
          <cell r="AV26">
            <v>0</v>
          </cell>
          <cell r="AW26">
            <v>0</v>
          </cell>
          <cell r="AX26">
            <v>1</v>
          </cell>
          <cell r="AY26">
            <v>1</v>
          </cell>
          <cell r="AZ26">
            <v>1</v>
          </cell>
          <cell r="BD26">
            <v>0</v>
          </cell>
          <cell r="BH26">
            <v>0</v>
          </cell>
          <cell r="BL26">
            <v>0</v>
          </cell>
          <cell r="BP26">
            <v>0</v>
          </cell>
          <cell r="BQ26">
            <v>0</v>
          </cell>
          <cell r="BR26">
            <v>2</v>
          </cell>
          <cell r="BS26">
            <v>2</v>
          </cell>
          <cell r="BT26">
            <v>2</v>
          </cell>
          <cell r="BY26">
            <v>1</v>
          </cell>
          <cell r="BZ26">
            <v>1</v>
          </cell>
          <cell r="CA26">
            <v>2</v>
          </cell>
          <cell r="CJ26">
            <v>0</v>
          </cell>
        </row>
        <row r="27">
          <cell r="F27">
            <v>6</v>
          </cell>
          <cell r="G27">
            <v>0</v>
          </cell>
          <cell r="H27">
            <v>8</v>
          </cell>
          <cell r="I27">
            <v>2</v>
          </cell>
          <cell r="L27">
            <v>3</v>
          </cell>
          <cell r="P27">
            <v>1</v>
          </cell>
          <cell r="Q27">
            <v>6</v>
          </cell>
          <cell r="U27">
            <v>38</v>
          </cell>
          <cell r="V27">
            <v>15</v>
          </cell>
          <cell r="AK27">
            <v>0</v>
          </cell>
          <cell r="AL27">
            <v>1</v>
          </cell>
          <cell r="AM27">
            <v>0</v>
          </cell>
          <cell r="AN27">
            <v>0</v>
          </cell>
          <cell r="AR27">
            <v>0</v>
          </cell>
          <cell r="AV27">
            <v>0</v>
          </cell>
          <cell r="AZ27">
            <v>0</v>
          </cell>
          <cell r="BA27">
            <v>0</v>
          </cell>
          <cell r="BB27">
            <v>1</v>
          </cell>
          <cell r="BC27">
            <v>2</v>
          </cell>
          <cell r="BD27">
            <v>2</v>
          </cell>
          <cell r="BH27">
            <v>0</v>
          </cell>
          <cell r="BI27">
            <v>0</v>
          </cell>
          <cell r="BJ27">
            <v>1</v>
          </cell>
          <cell r="BK27">
            <v>3</v>
          </cell>
          <cell r="BL27">
            <v>3</v>
          </cell>
          <cell r="BM27">
            <v>0</v>
          </cell>
          <cell r="BN27">
            <v>2</v>
          </cell>
          <cell r="BO27">
            <v>2</v>
          </cell>
          <cell r="BP27">
            <v>2</v>
          </cell>
          <cell r="BT27">
            <v>0</v>
          </cell>
          <cell r="BY27">
            <v>0</v>
          </cell>
          <cell r="BZ27">
            <v>1</v>
          </cell>
          <cell r="CA27">
            <v>3</v>
          </cell>
          <cell r="CJ27">
            <v>0</v>
          </cell>
        </row>
        <row r="28">
          <cell r="F28">
            <v>3</v>
          </cell>
          <cell r="G28">
            <v>4</v>
          </cell>
          <cell r="H28">
            <v>1</v>
          </cell>
          <cell r="I28">
            <v>0</v>
          </cell>
          <cell r="R28">
            <v>3</v>
          </cell>
          <cell r="U28">
            <v>8</v>
          </cell>
          <cell r="V28">
            <v>13</v>
          </cell>
          <cell r="AN28">
            <v>0</v>
          </cell>
          <cell r="AR28">
            <v>0</v>
          </cell>
          <cell r="AS28">
            <v>2</v>
          </cell>
          <cell r="AT28">
            <v>1</v>
          </cell>
          <cell r="AU28">
            <v>1</v>
          </cell>
          <cell r="AV28">
            <v>3</v>
          </cell>
          <cell r="AZ28">
            <v>0</v>
          </cell>
          <cell r="BD28">
            <v>0</v>
          </cell>
          <cell r="BH28">
            <v>0</v>
          </cell>
          <cell r="BI28">
            <v>1</v>
          </cell>
          <cell r="BJ28">
            <v>1</v>
          </cell>
          <cell r="BK28">
            <v>0</v>
          </cell>
          <cell r="BL28">
            <v>1</v>
          </cell>
          <cell r="BM28">
            <v>1</v>
          </cell>
          <cell r="BN28">
            <v>1</v>
          </cell>
          <cell r="BO28">
            <v>0</v>
          </cell>
          <cell r="BP28">
            <v>1</v>
          </cell>
          <cell r="BT28">
            <v>0</v>
          </cell>
          <cell r="CJ28">
            <v>0</v>
          </cell>
        </row>
        <row r="29">
          <cell r="F29">
            <v>4</v>
          </cell>
          <cell r="G29">
            <v>2</v>
          </cell>
          <cell r="H29">
            <v>2</v>
          </cell>
          <cell r="I29">
            <v>2</v>
          </cell>
          <cell r="Q29">
            <v>1</v>
          </cell>
          <cell r="R29">
            <v>3</v>
          </cell>
          <cell r="U29">
            <v>13</v>
          </cell>
          <cell r="V29">
            <v>23</v>
          </cell>
          <cell r="AN29">
            <v>0</v>
          </cell>
          <cell r="AO29">
            <v>1</v>
          </cell>
          <cell r="AP29">
            <v>1</v>
          </cell>
          <cell r="AQ29">
            <v>1</v>
          </cell>
          <cell r="AR29">
            <v>2</v>
          </cell>
          <cell r="AS29">
            <v>1</v>
          </cell>
          <cell r="AT29">
            <v>1</v>
          </cell>
          <cell r="AU29">
            <v>1</v>
          </cell>
          <cell r="AV29">
            <v>2</v>
          </cell>
          <cell r="AZ29">
            <v>0</v>
          </cell>
          <cell r="BD29">
            <v>0</v>
          </cell>
          <cell r="BH29">
            <v>0</v>
          </cell>
          <cell r="BI29">
            <v>0</v>
          </cell>
          <cell r="BJ29">
            <v>1</v>
          </cell>
          <cell r="BK29">
            <v>2</v>
          </cell>
          <cell r="BL29">
            <v>2</v>
          </cell>
          <cell r="BP29">
            <v>0</v>
          </cell>
          <cell r="BQ29">
            <v>0</v>
          </cell>
          <cell r="BR29">
            <v>1</v>
          </cell>
          <cell r="BS29">
            <v>0</v>
          </cell>
          <cell r="BT29">
            <v>0</v>
          </cell>
          <cell r="CJ29">
            <v>0</v>
          </cell>
        </row>
        <row r="30">
          <cell r="F30">
            <v>6</v>
          </cell>
          <cell r="G30">
            <v>3</v>
          </cell>
          <cell r="H30">
            <v>4</v>
          </cell>
          <cell r="I30">
            <v>1</v>
          </cell>
          <cell r="L30">
            <v>1</v>
          </cell>
          <cell r="Q30">
            <v>5</v>
          </cell>
          <cell r="R30">
            <v>1</v>
          </cell>
          <cell r="U30">
            <v>38</v>
          </cell>
          <cell r="V30">
            <v>19</v>
          </cell>
          <cell r="AN30">
            <v>0</v>
          </cell>
          <cell r="AR30">
            <v>0</v>
          </cell>
          <cell r="AV30">
            <v>0</v>
          </cell>
          <cell r="AZ30">
            <v>0</v>
          </cell>
          <cell r="BA30">
            <v>0</v>
          </cell>
          <cell r="BB30">
            <v>1</v>
          </cell>
          <cell r="BC30">
            <v>1</v>
          </cell>
          <cell r="BD30">
            <v>1</v>
          </cell>
          <cell r="BH30">
            <v>0</v>
          </cell>
          <cell r="BI30">
            <v>0</v>
          </cell>
          <cell r="BJ30">
            <v>1</v>
          </cell>
          <cell r="BK30">
            <v>1</v>
          </cell>
          <cell r="BL30">
            <v>1</v>
          </cell>
          <cell r="BM30">
            <v>0</v>
          </cell>
          <cell r="BN30">
            <v>1</v>
          </cell>
          <cell r="BO30">
            <v>0</v>
          </cell>
          <cell r="BP30">
            <v>0</v>
          </cell>
          <cell r="BQ30">
            <v>3</v>
          </cell>
          <cell r="BR30">
            <v>3</v>
          </cell>
          <cell r="BS30">
            <v>3</v>
          </cell>
          <cell r="BT30">
            <v>6</v>
          </cell>
          <cell r="CJ30">
            <v>0</v>
          </cell>
        </row>
        <row r="31">
          <cell r="F31">
            <v>6</v>
          </cell>
          <cell r="G31">
            <v>6</v>
          </cell>
          <cell r="H31">
            <v>2</v>
          </cell>
          <cell r="I31">
            <v>0</v>
          </cell>
          <cell r="K31">
            <v>1</v>
          </cell>
          <cell r="L31">
            <v>1</v>
          </cell>
          <cell r="Q31">
            <v>3</v>
          </cell>
          <cell r="R31">
            <v>3</v>
          </cell>
          <cell r="U31">
            <v>20</v>
          </cell>
          <cell r="V31">
            <v>27</v>
          </cell>
          <cell r="AN31">
            <v>0</v>
          </cell>
          <cell r="AO31">
            <v>1</v>
          </cell>
          <cell r="AP31">
            <v>1</v>
          </cell>
          <cell r="AQ31">
            <v>1</v>
          </cell>
          <cell r="AR31">
            <v>2</v>
          </cell>
          <cell r="AS31">
            <v>0</v>
          </cell>
          <cell r="AT31">
            <v>1</v>
          </cell>
          <cell r="AU31">
            <v>1</v>
          </cell>
          <cell r="AV31">
            <v>1</v>
          </cell>
          <cell r="AW31">
            <v>3</v>
          </cell>
          <cell r="AX31">
            <v>1</v>
          </cell>
          <cell r="AY31">
            <v>0</v>
          </cell>
          <cell r="AZ31">
            <v>3</v>
          </cell>
          <cell r="BD31">
            <v>0</v>
          </cell>
          <cell r="BH31">
            <v>0</v>
          </cell>
          <cell r="BI31">
            <v>1</v>
          </cell>
          <cell r="BJ31">
            <v>2</v>
          </cell>
          <cell r="BK31">
            <v>0</v>
          </cell>
          <cell r="BL31">
            <v>1</v>
          </cell>
          <cell r="BP31">
            <v>0</v>
          </cell>
          <cell r="BQ31">
            <v>1</v>
          </cell>
          <cell r="BR31">
            <v>1</v>
          </cell>
          <cell r="BS31">
            <v>0</v>
          </cell>
          <cell r="BT31">
            <v>1</v>
          </cell>
          <cell r="CJ31">
            <v>0</v>
          </cell>
        </row>
        <row r="32">
          <cell r="F32">
            <v>6</v>
          </cell>
          <cell r="G32">
            <v>3</v>
          </cell>
          <cell r="H32">
            <v>2</v>
          </cell>
          <cell r="I32">
            <v>1</v>
          </cell>
          <cell r="Q32">
            <v>2</v>
          </cell>
          <cell r="R32">
            <v>4</v>
          </cell>
          <cell r="U32">
            <v>18</v>
          </cell>
          <cell r="V32">
            <v>24</v>
          </cell>
          <cell r="AN32">
            <v>0</v>
          </cell>
          <cell r="AO32">
            <v>0</v>
          </cell>
          <cell r="AP32">
            <v>1</v>
          </cell>
          <cell r="AQ32">
            <v>0</v>
          </cell>
          <cell r="AR32">
            <v>0</v>
          </cell>
          <cell r="AS32">
            <v>0</v>
          </cell>
          <cell r="AT32">
            <v>1</v>
          </cell>
          <cell r="AU32">
            <v>1</v>
          </cell>
          <cell r="AV32">
            <v>1</v>
          </cell>
          <cell r="AW32">
            <v>1</v>
          </cell>
          <cell r="AX32">
            <v>1</v>
          </cell>
          <cell r="AY32">
            <v>1</v>
          </cell>
          <cell r="AZ32">
            <v>2</v>
          </cell>
          <cell r="BD32">
            <v>0</v>
          </cell>
          <cell r="BH32">
            <v>0</v>
          </cell>
          <cell r="BL32">
            <v>0</v>
          </cell>
          <cell r="BM32">
            <v>2</v>
          </cell>
          <cell r="BN32">
            <v>2</v>
          </cell>
          <cell r="BO32">
            <v>0</v>
          </cell>
          <cell r="BP32">
            <v>2</v>
          </cell>
          <cell r="BQ32">
            <v>0</v>
          </cell>
          <cell r="BR32">
            <v>1</v>
          </cell>
          <cell r="BS32">
            <v>1</v>
          </cell>
          <cell r="BT32">
            <v>1</v>
          </cell>
          <cell r="CJ32">
            <v>0</v>
          </cell>
        </row>
        <row r="33">
          <cell r="F33">
            <v>6</v>
          </cell>
          <cell r="G33">
            <v>3</v>
          </cell>
          <cell r="H33">
            <v>2</v>
          </cell>
          <cell r="I33">
            <v>1</v>
          </cell>
          <cell r="R33">
            <v>6</v>
          </cell>
          <cell r="U33">
            <v>13</v>
          </cell>
          <cell r="V33">
            <v>45</v>
          </cell>
          <cell r="AK33">
            <v>1</v>
          </cell>
          <cell r="AL33">
            <v>1</v>
          </cell>
          <cell r="AM33">
            <v>0</v>
          </cell>
          <cell r="AN33">
            <v>1</v>
          </cell>
          <cell r="AR33">
            <v>0</v>
          </cell>
          <cell r="AS33">
            <v>1</v>
          </cell>
          <cell r="AT33">
            <v>2</v>
          </cell>
          <cell r="AU33">
            <v>1</v>
          </cell>
          <cell r="AV33">
            <v>2</v>
          </cell>
          <cell r="AZ33">
            <v>0</v>
          </cell>
          <cell r="BA33">
            <v>1</v>
          </cell>
          <cell r="BB33">
            <v>1</v>
          </cell>
          <cell r="BC33">
            <v>1</v>
          </cell>
          <cell r="BD33">
            <v>2</v>
          </cell>
          <cell r="BH33">
            <v>0</v>
          </cell>
          <cell r="BI33">
            <v>0</v>
          </cell>
          <cell r="BJ33">
            <v>1</v>
          </cell>
          <cell r="BK33">
            <v>0</v>
          </cell>
          <cell r="BL33">
            <v>0</v>
          </cell>
          <cell r="BM33">
            <v>0</v>
          </cell>
          <cell r="BN33">
            <v>1</v>
          </cell>
          <cell r="BO33">
            <v>1</v>
          </cell>
          <cell r="BP33">
            <v>1</v>
          </cell>
          <cell r="BT33">
            <v>0</v>
          </cell>
          <cell r="CJ33">
            <v>0</v>
          </cell>
        </row>
        <row r="34">
          <cell r="F34">
            <v>6</v>
          </cell>
          <cell r="G34">
            <v>4</v>
          </cell>
          <cell r="H34">
            <v>2</v>
          </cell>
          <cell r="I34">
            <v>4</v>
          </cell>
          <cell r="K34">
            <v>1</v>
          </cell>
          <cell r="L34">
            <v>2</v>
          </cell>
          <cell r="Q34">
            <v>3</v>
          </cell>
          <cell r="R34">
            <v>3</v>
          </cell>
          <cell r="U34">
            <v>27</v>
          </cell>
          <cell r="V34">
            <v>29</v>
          </cell>
          <cell r="AN34">
            <v>0</v>
          </cell>
          <cell r="AR34">
            <v>0</v>
          </cell>
          <cell r="AV34">
            <v>0</v>
          </cell>
          <cell r="AW34">
            <v>1</v>
          </cell>
          <cell r="AX34">
            <v>2</v>
          </cell>
          <cell r="AY34">
            <v>1</v>
          </cell>
          <cell r="AZ34">
            <v>2</v>
          </cell>
          <cell r="BA34">
            <v>0</v>
          </cell>
          <cell r="BB34">
            <v>1</v>
          </cell>
          <cell r="BC34">
            <v>1</v>
          </cell>
          <cell r="BD34">
            <v>1</v>
          </cell>
          <cell r="BH34">
            <v>0</v>
          </cell>
          <cell r="BI34">
            <v>2</v>
          </cell>
          <cell r="BJ34">
            <v>1</v>
          </cell>
          <cell r="BK34">
            <v>1</v>
          </cell>
          <cell r="BL34">
            <v>3</v>
          </cell>
          <cell r="BM34">
            <v>0</v>
          </cell>
          <cell r="BN34">
            <v>1</v>
          </cell>
          <cell r="BO34">
            <v>1</v>
          </cell>
          <cell r="BP34">
            <v>1</v>
          </cell>
          <cell r="BQ34">
            <v>1</v>
          </cell>
          <cell r="BR34">
            <v>1</v>
          </cell>
          <cell r="BS34">
            <v>2</v>
          </cell>
          <cell r="BT34">
            <v>3</v>
          </cell>
          <cell r="CJ34">
            <v>0</v>
          </cell>
        </row>
        <row r="35">
          <cell r="F35">
            <v>6</v>
          </cell>
          <cell r="G35">
            <v>1</v>
          </cell>
          <cell r="H35">
            <v>2</v>
          </cell>
          <cell r="I35">
            <v>2</v>
          </cell>
          <cell r="K35">
            <v>1</v>
          </cell>
          <cell r="Q35">
            <v>2</v>
          </cell>
          <cell r="R35">
            <v>4</v>
          </cell>
          <cell r="U35">
            <v>18</v>
          </cell>
          <cell r="V35">
            <v>24</v>
          </cell>
          <cell r="AN35">
            <v>0</v>
          </cell>
          <cell r="AO35">
            <v>0</v>
          </cell>
          <cell r="AP35">
            <v>1</v>
          </cell>
          <cell r="AQ35">
            <v>1</v>
          </cell>
          <cell r="AR35">
            <v>1</v>
          </cell>
          <cell r="AS35">
            <v>0</v>
          </cell>
          <cell r="AT35">
            <v>1</v>
          </cell>
          <cell r="AU35">
            <v>2</v>
          </cell>
          <cell r="AV35">
            <v>2</v>
          </cell>
          <cell r="AW35">
            <v>0</v>
          </cell>
          <cell r="AX35">
            <v>1</v>
          </cell>
          <cell r="AY35">
            <v>1</v>
          </cell>
          <cell r="AZ35">
            <v>1</v>
          </cell>
          <cell r="BD35">
            <v>0</v>
          </cell>
          <cell r="BH35">
            <v>0</v>
          </cell>
          <cell r="BL35">
            <v>0</v>
          </cell>
          <cell r="BM35">
            <v>1</v>
          </cell>
          <cell r="BN35">
            <v>2</v>
          </cell>
          <cell r="BO35">
            <v>0</v>
          </cell>
          <cell r="BP35">
            <v>1</v>
          </cell>
          <cell r="BQ35">
            <v>0</v>
          </cell>
          <cell r="BR35">
            <v>1</v>
          </cell>
          <cell r="BS35">
            <v>0</v>
          </cell>
          <cell r="BT35">
            <v>0</v>
          </cell>
          <cell r="CJ35">
            <v>0</v>
          </cell>
        </row>
        <row r="36">
          <cell r="F36">
            <v>6</v>
          </cell>
          <cell r="G36">
            <v>0</v>
          </cell>
          <cell r="H36">
            <v>3</v>
          </cell>
          <cell r="I36">
            <v>5</v>
          </cell>
          <cell r="L36">
            <v>2</v>
          </cell>
          <cell r="P36">
            <v>1</v>
          </cell>
          <cell r="Q36">
            <v>6</v>
          </cell>
          <cell r="U36">
            <v>38</v>
          </cell>
          <cell r="V36">
            <v>15</v>
          </cell>
          <cell r="AK36">
            <v>0</v>
          </cell>
          <cell r="AL36">
            <v>1</v>
          </cell>
          <cell r="AM36">
            <v>1</v>
          </cell>
          <cell r="AN36">
            <v>1</v>
          </cell>
          <cell r="AR36">
            <v>0</v>
          </cell>
          <cell r="AV36">
            <v>0</v>
          </cell>
          <cell r="AZ36">
            <v>0</v>
          </cell>
          <cell r="BA36">
            <v>0</v>
          </cell>
          <cell r="BB36">
            <v>1</v>
          </cell>
          <cell r="BC36">
            <v>2</v>
          </cell>
          <cell r="BD36">
            <v>2</v>
          </cell>
          <cell r="BH36">
            <v>0</v>
          </cell>
          <cell r="BI36">
            <v>0</v>
          </cell>
          <cell r="BJ36">
            <v>1</v>
          </cell>
          <cell r="BK36">
            <v>0</v>
          </cell>
          <cell r="BL36">
            <v>0</v>
          </cell>
          <cell r="BM36">
            <v>0</v>
          </cell>
          <cell r="BN36">
            <v>2</v>
          </cell>
          <cell r="BO36">
            <v>2</v>
          </cell>
          <cell r="BP36">
            <v>2</v>
          </cell>
          <cell r="BT36">
            <v>0</v>
          </cell>
          <cell r="BY36">
            <v>0</v>
          </cell>
          <cell r="BZ36">
            <v>1</v>
          </cell>
          <cell r="CA36">
            <v>3</v>
          </cell>
          <cell r="CJ36">
            <v>0</v>
          </cell>
        </row>
        <row r="37">
          <cell r="F37">
            <v>6</v>
          </cell>
          <cell r="G37">
            <v>1</v>
          </cell>
          <cell r="H37">
            <v>1</v>
          </cell>
          <cell r="I37">
            <v>5</v>
          </cell>
          <cell r="P37">
            <v>1</v>
          </cell>
          <cell r="Q37">
            <v>6</v>
          </cell>
          <cell r="U37">
            <v>38</v>
          </cell>
          <cell r="V37">
            <v>15</v>
          </cell>
          <cell r="AK37">
            <v>0</v>
          </cell>
          <cell r="AL37">
            <v>1</v>
          </cell>
          <cell r="AM37">
            <v>0</v>
          </cell>
          <cell r="AN37">
            <v>0</v>
          </cell>
          <cell r="AR37">
            <v>0</v>
          </cell>
          <cell r="AV37">
            <v>0</v>
          </cell>
          <cell r="AZ37">
            <v>0</v>
          </cell>
          <cell r="BA37">
            <v>0</v>
          </cell>
          <cell r="BB37">
            <v>1</v>
          </cell>
          <cell r="BC37">
            <v>1</v>
          </cell>
          <cell r="BD37">
            <v>1</v>
          </cell>
          <cell r="BH37">
            <v>0</v>
          </cell>
          <cell r="BI37">
            <v>0</v>
          </cell>
          <cell r="BJ37">
            <v>1</v>
          </cell>
          <cell r="BK37">
            <v>2</v>
          </cell>
          <cell r="BL37">
            <v>2</v>
          </cell>
          <cell r="BM37">
            <v>0</v>
          </cell>
          <cell r="BN37">
            <v>2</v>
          </cell>
          <cell r="BO37">
            <v>1</v>
          </cell>
          <cell r="BP37">
            <v>1</v>
          </cell>
          <cell r="BT37">
            <v>0</v>
          </cell>
          <cell r="BY37">
            <v>1</v>
          </cell>
          <cell r="BZ37">
            <v>1</v>
          </cell>
          <cell r="CA37">
            <v>2</v>
          </cell>
          <cell r="CJ37">
            <v>0</v>
          </cell>
        </row>
        <row r="38">
          <cell r="F38">
            <v>6</v>
          </cell>
          <cell r="G38">
            <v>4</v>
          </cell>
          <cell r="H38">
            <v>1</v>
          </cell>
          <cell r="I38">
            <v>0</v>
          </cell>
          <cell r="Q38">
            <v>3</v>
          </cell>
          <cell r="R38">
            <v>3</v>
          </cell>
          <cell r="U38">
            <v>20</v>
          </cell>
          <cell r="V38">
            <v>27</v>
          </cell>
          <cell r="AN38">
            <v>0</v>
          </cell>
          <cell r="AO38">
            <v>1</v>
          </cell>
          <cell r="AP38">
            <v>1</v>
          </cell>
          <cell r="AQ38">
            <v>0</v>
          </cell>
          <cell r="AR38">
            <v>1</v>
          </cell>
          <cell r="AS38">
            <v>1</v>
          </cell>
          <cell r="AT38">
            <v>1</v>
          </cell>
          <cell r="AU38">
            <v>1</v>
          </cell>
          <cell r="AV38">
            <v>2</v>
          </cell>
          <cell r="AW38">
            <v>0</v>
          </cell>
          <cell r="AX38">
            <v>1</v>
          </cell>
          <cell r="AY38">
            <v>0</v>
          </cell>
          <cell r="AZ38">
            <v>0</v>
          </cell>
          <cell r="BD38">
            <v>0</v>
          </cell>
          <cell r="BH38">
            <v>0</v>
          </cell>
          <cell r="BI38">
            <v>1</v>
          </cell>
          <cell r="BJ38">
            <v>2</v>
          </cell>
          <cell r="BK38">
            <v>0</v>
          </cell>
          <cell r="BL38">
            <v>1</v>
          </cell>
          <cell r="BP38">
            <v>0</v>
          </cell>
          <cell r="BQ38">
            <v>1</v>
          </cell>
          <cell r="BR38">
            <v>1</v>
          </cell>
          <cell r="BS38">
            <v>0</v>
          </cell>
          <cell r="BT38">
            <v>1</v>
          </cell>
          <cell r="CJ38">
            <v>0</v>
          </cell>
        </row>
        <row r="39">
          <cell r="F39">
            <v>6</v>
          </cell>
          <cell r="G39">
            <v>2</v>
          </cell>
          <cell r="H39">
            <v>3</v>
          </cell>
          <cell r="I39">
            <v>1</v>
          </cell>
          <cell r="K39">
            <v>1</v>
          </cell>
          <cell r="O39">
            <v>1</v>
          </cell>
          <cell r="P39">
            <v>1</v>
          </cell>
          <cell r="Q39">
            <v>6</v>
          </cell>
          <cell r="U39">
            <v>38</v>
          </cell>
          <cell r="V39">
            <v>15</v>
          </cell>
          <cell r="AK39">
            <v>0</v>
          </cell>
          <cell r="AL39">
            <v>1</v>
          </cell>
          <cell r="AM39">
            <v>0</v>
          </cell>
          <cell r="AN39">
            <v>0</v>
          </cell>
          <cell r="AR39">
            <v>0</v>
          </cell>
          <cell r="AV39">
            <v>0</v>
          </cell>
          <cell r="AZ39">
            <v>0</v>
          </cell>
          <cell r="BA39">
            <v>2</v>
          </cell>
          <cell r="BB39">
            <v>1</v>
          </cell>
          <cell r="BC39">
            <v>0</v>
          </cell>
          <cell r="BD39">
            <v>2</v>
          </cell>
          <cell r="BH39">
            <v>0</v>
          </cell>
          <cell r="BI39">
            <v>0</v>
          </cell>
          <cell r="BJ39">
            <v>1</v>
          </cell>
          <cell r="BK39">
            <v>0</v>
          </cell>
          <cell r="BL39">
            <v>0</v>
          </cell>
          <cell r="BM39">
            <v>0</v>
          </cell>
          <cell r="BN39">
            <v>2</v>
          </cell>
          <cell r="BO39">
            <v>2</v>
          </cell>
          <cell r="BP39">
            <v>2</v>
          </cell>
          <cell r="BT39">
            <v>0</v>
          </cell>
          <cell r="BY39">
            <v>0</v>
          </cell>
          <cell r="BZ39">
            <v>1</v>
          </cell>
          <cell r="CA39">
            <v>2</v>
          </cell>
          <cell r="CJ39">
            <v>0</v>
          </cell>
        </row>
        <row r="40">
          <cell r="F40">
            <v>3</v>
          </cell>
          <cell r="G40">
            <v>3</v>
          </cell>
          <cell r="H40">
            <v>4</v>
          </cell>
          <cell r="I40">
            <v>0</v>
          </cell>
          <cell r="L40">
            <v>1</v>
          </cell>
          <cell r="Q40">
            <v>2</v>
          </cell>
          <cell r="R40">
            <v>1</v>
          </cell>
          <cell r="U40">
            <v>15</v>
          </cell>
          <cell r="V40">
            <v>10</v>
          </cell>
          <cell r="AN40">
            <v>0</v>
          </cell>
          <cell r="AR40">
            <v>0</v>
          </cell>
          <cell r="AV40">
            <v>0</v>
          </cell>
          <cell r="AW40">
            <v>0</v>
          </cell>
          <cell r="AX40">
            <v>1</v>
          </cell>
          <cell r="AY40">
            <v>0</v>
          </cell>
          <cell r="AZ40">
            <v>0</v>
          </cell>
          <cell r="BD40">
            <v>0</v>
          </cell>
          <cell r="BH40">
            <v>0</v>
          </cell>
          <cell r="BI40">
            <v>2</v>
          </cell>
          <cell r="BJ40">
            <v>1</v>
          </cell>
          <cell r="BK40">
            <v>3</v>
          </cell>
          <cell r="BL40">
            <v>5</v>
          </cell>
          <cell r="BM40">
            <v>1</v>
          </cell>
          <cell r="BN40">
            <v>1</v>
          </cell>
          <cell r="BO40">
            <v>1</v>
          </cell>
          <cell r="BP40">
            <v>2</v>
          </cell>
          <cell r="BT40">
            <v>0</v>
          </cell>
          <cell r="CJ40">
            <v>0</v>
          </cell>
        </row>
        <row r="41">
          <cell r="F41">
            <v>6</v>
          </cell>
          <cell r="G41">
            <v>1</v>
          </cell>
          <cell r="H41">
            <v>3</v>
          </cell>
          <cell r="I41">
            <v>1</v>
          </cell>
          <cell r="L41">
            <v>1</v>
          </cell>
          <cell r="Q41">
            <v>2</v>
          </cell>
          <cell r="R41">
            <v>3</v>
          </cell>
          <cell r="S41">
            <v>1</v>
          </cell>
          <cell r="U41">
            <v>24</v>
          </cell>
          <cell r="V41">
            <v>20</v>
          </cell>
          <cell r="AN41">
            <v>0</v>
          </cell>
          <cell r="AR41">
            <v>0</v>
          </cell>
          <cell r="AS41">
            <v>0</v>
          </cell>
          <cell r="AT41">
            <v>1</v>
          </cell>
          <cell r="AU41">
            <v>0</v>
          </cell>
          <cell r="AV41">
            <v>0</v>
          </cell>
          <cell r="AW41">
            <v>0</v>
          </cell>
          <cell r="AX41">
            <v>1</v>
          </cell>
          <cell r="AY41">
            <v>1</v>
          </cell>
          <cell r="AZ41">
            <v>1</v>
          </cell>
          <cell r="BA41">
            <v>1</v>
          </cell>
          <cell r="BB41">
            <v>2</v>
          </cell>
          <cell r="BC41">
            <v>0</v>
          </cell>
          <cell r="BD41">
            <v>1</v>
          </cell>
          <cell r="BH41">
            <v>0</v>
          </cell>
          <cell r="BL41">
            <v>0</v>
          </cell>
          <cell r="BP41">
            <v>0</v>
          </cell>
          <cell r="BQ41">
            <v>0</v>
          </cell>
          <cell r="BR41">
            <v>1</v>
          </cell>
          <cell r="BS41">
            <v>0</v>
          </cell>
          <cell r="BT41">
            <v>0</v>
          </cell>
          <cell r="BY41">
            <v>0</v>
          </cell>
          <cell r="BZ41">
            <v>1</v>
          </cell>
          <cell r="CA41">
            <v>3</v>
          </cell>
          <cell r="CJ41">
            <v>0</v>
          </cell>
        </row>
        <row r="42">
          <cell r="F42">
            <v>6</v>
          </cell>
          <cell r="G42">
            <v>0</v>
          </cell>
          <cell r="H42">
            <v>1</v>
          </cell>
          <cell r="I42">
            <v>2</v>
          </cell>
          <cell r="R42">
            <v>6</v>
          </cell>
          <cell r="U42">
            <v>13</v>
          </cell>
          <cell r="V42">
            <v>45</v>
          </cell>
          <cell r="AK42">
            <v>0</v>
          </cell>
          <cell r="AL42">
            <v>1</v>
          </cell>
          <cell r="AM42">
            <v>0</v>
          </cell>
          <cell r="AN42">
            <v>0</v>
          </cell>
          <cell r="AR42">
            <v>0</v>
          </cell>
          <cell r="AS42">
            <v>0</v>
          </cell>
          <cell r="AT42">
            <v>2</v>
          </cell>
          <cell r="AU42">
            <v>0</v>
          </cell>
          <cell r="AV42">
            <v>0</v>
          </cell>
          <cell r="AZ42">
            <v>0</v>
          </cell>
          <cell r="BA42">
            <v>0</v>
          </cell>
          <cell r="BB42">
            <v>1</v>
          </cell>
          <cell r="BC42">
            <v>2</v>
          </cell>
          <cell r="BD42">
            <v>2</v>
          </cell>
          <cell r="BH42">
            <v>0</v>
          </cell>
          <cell r="BI42">
            <v>0</v>
          </cell>
          <cell r="BJ42">
            <v>1</v>
          </cell>
          <cell r="BK42">
            <v>1</v>
          </cell>
          <cell r="BL42">
            <v>1</v>
          </cell>
          <cell r="BM42">
            <v>0</v>
          </cell>
          <cell r="BN42">
            <v>1</v>
          </cell>
          <cell r="BO42">
            <v>0</v>
          </cell>
          <cell r="BP42">
            <v>0</v>
          </cell>
          <cell r="BT42">
            <v>0</v>
          </cell>
          <cell r="CJ42">
            <v>0</v>
          </cell>
        </row>
        <row r="43">
          <cell r="F43">
            <v>6</v>
          </cell>
          <cell r="G43">
            <v>1</v>
          </cell>
          <cell r="H43">
            <v>0</v>
          </cell>
          <cell r="I43">
            <v>3</v>
          </cell>
          <cell r="Q43">
            <v>3</v>
          </cell>
          <cell r="R43">
            <v>3</v>
          </cell>
          <cell r="U43">
            <v>27</v>
          </cell>
          <cell r="V43">
            <v>29</v>
          </cell>
          <cell r="AN43">
            <v>0</v>
          </cell>
          <cell r="AR43">
            <v>0</v>
          </cell>
          <cell r="AV43">
            <v>0</v>
          </cell>
          <cell r="AW43">
            <v>0</v>
          </cell>
          <cell r="AX43">
            <v>2</v>
          </cell>
          <cell r="AY43">
            <v>0</v>
          </cell>
          <cell r="AZ43">
            <v>0</v>
          </cell>
          <cell r="BA43">
            <v>0</v>
          </cell>
          <cell r="BB43">
            <v>1</v>
          </cell>
          <cell r="BC43">
            <v>0</v>
          </cell>
          <cell r="BD43">
            <v>0</v>
          </cell>
          <cell r="BH43">
            <v>0</v>
          </cell>
          <cell r="BI43">
            <v>0</v>
          </cell>
          <cell r="BJ43">
            <v>1</v>
          </cell>
          <cell r="BK43">
            <v>1</v>
          </cell>
          <cell r="BL43">
            <v>1</v>
          </cell>
          <cell r="BM43">
            <v>0</v>
          </cell>
          <cell r="BN43">
            <v>1</v>
          </cell>
          <cell r="BO43">
            <v>2</v>
          </cell>
          <cell r="BP43">
            <v>2</v>
          </cell>
          <cell r="BQ43">
            <v>1</v>
          </cell>
          <cell r="BR43">
            <v>1</v>
          </cell>
          <cell r="BS43">
            <v>0</v>
          </cell>
          <cell r="BT43">
            <v>1</v>
          </cell>
          <cell r="CJ43">
            <v>0</v>
          </cell>
        </row>
        <row r="44">
          <cell r="F44">
            <v>3</v>
          </cell>
          <cell r="G44">
            <v>1</v>
          </cell>
          <cell r="H44">
            <v>0</v>
          </cell>
          <cell r="I44">
            <v>0</v>
          </cell>
          <cell r="Q44">
            <v>1</v>
          </cell>
          <cell r="R44">
            <v>2</v>
          </cell>
          <cell r="U44">
            <v>9</v>
          </cell>
          <cell r="V44">
            <v>10</v>
          </cell>
          <cell r="AN44">
            <v>0</v>
          </cell>
          <cell r="AR44">
            <v>0</v>
          </cell>
          <cell r="AV44">
            <v>0</v>
          </cell>
          <cell r="AW44">
            <v>0</v>
          </cell>
          <cell r="AX44">
            <v>1</v>
          </cell>
          <cell r="AY44">
            <v>0</v>
          </cell>
          <cell r="AZ44">
            <v>0</v>
          </cell>
          <cell r="BD44">
            <v>0</v>
          </cell>
          <cell r="BH44">
            <v>0</v>
          </cell>
          <cell r="BL44">
            <v>0</v>
          </cell>
          <cell r="BP44">
            <v>0</v>
          </cell>
          <cell r="BQ44">
            <v>1</v>
          </cell>
          <cell r="BR44">
            <v>2</v>
          </cell>
          <cell r="BS44">
            <v>0</v>
          </cell>
          <cell r="BT44">
            <v>1</v>
          </cell>
          <cell r="CJ44">
            <v>0</v>
          </cell>
        </row>
        <row r="45">
          <cell r="F45">
            <v>6</v>
          </cell>
          <cell r="G45">
            <v>2</v>
          </cell>
          <cell r="H45">
            <v>1</v>
          </cell>
          <cell r="I45">
            <v>2</v>
          </cell>
          <cell r="Q45">
            <v>5</v>
          </cell>
          <cell r="R45">
            <v>1</v>
          </cell>
          <cell r="U45">
            <v>38</v>
          </cell>
          <cell r="V45">
            <v>19</v>
          </cell>
          <cell r="AN45">
            <v>0</v>
          </cell>
          <cell r="AR45">
            <v>0</v>
          </cell>
          <cell r="AV45">
            <v>0</v>
          </cell>
          <cell r="AZ45">
            <v>0</v>
          </cell>
          <cell r="BA45">
            <v>0</v>
          </cell>
          <cell r="BB45">
            <v>1</v>
          </cell>
          <cell r="BC45">
            <v>0</v>
          </cell>
          <cell r="BD45">
            <v>0</v>
          </cell>
          <cell r="BH45">
            <v>0</v>
          </cell>
          <cell r="BI45">
            <v>0</v>
          </cell>
          <cell r="BJ45">
            <v>1</v>
          </cell>
          <cell r="BK45">
            <v>1</v>
          </cell>
          <cell r="BL45">
            <v>1</v>
          </cell>
          <cell r="BM45">
            <v>0</v>
          </cell>
          <cell r="BN45">
            <v>1</v>
          </cell>
          <cell r="BO45">
            <v>0</v>
          </cell>
          <cell r="BP45">
            <v>0</v>
          </cell>
          <cell r="BQ45">
            <v>2</v>
          </cell>
          <cell r="BR45">
            <v>3</v>
          </cell>
          <cell r="BS45">
            <v>2</v>
          </cell>
          <cell r="BT45">
            <v>4</v>
          </cell>
          <cell r="CJ45">
            <v>0</v>
          </cell>
        </row>
        <row r="46">
          <cell r="F46">
            <v>6</v>
          </cell>
          <cell r="G46">
            <v>1</v>
          </cell>
          <cell r="H46">
            <v>1</v>
          </cell>
          <cell r="I46">
            <v>2</v>
          </cell>
          <cell r="Q46">
            <v>3</v>
          </cell>
          <cell r="R46">
            <v>3</v>
          </cell>
          <cell r="U46">
            <v>20</v>
          </cell>
          <cell r="V46">
            <v>27</v>
          </cell>
          <cell r="AN46">
            <v>0</v>
          </cell>
          <cell r="AO46">
            <v>1</v>
          </cell>
          <cell r="AP46">
            <v>1</v>
          </cell>
          <cell r="AQ46">
            <v>2</v>
          </cell>
          <cell r="AR46">
            <v>3</v>
          </cell>
          <cell r="AS46">
            <v>0</v>
          </cell>
          <cell r="AT46">
            <v>1</v>
          </cell>
          <cell r="AU46">
            <v>0</v>
          </cell>
          <cell r="AV46">
            <v>0</v>
          </cell>
          <cell r="AW46">
            <v>0</v>
          </cell>
          <cell r="AX46">
            <v>1</v>
          </cell>
          <cell r="AY46">
            <v>0</v>
          </cell>
          <cell r="AZ46">
            <v>0</v>
          </cell>
          <cell r="BD46">
            <v>0</v>
          </cell>
          <cell r="BH46">
            <v>0</v>
          </cell>
          <cell r="BI46">
            <v>0</v>
          </cell>
          <cell r="BJ46">
            <v>2</v>
          </cell>
          <cell r="BK46">
            <v>1</v>
          </cell>
          <cell r="BL46">
            <v>1</v>
          </cell>
          <cell r="BP46">
            <v>0</v>
          </cell>
          <cell r="BQ46">
            <v>0</v>
          </cell>
          <cell r="BR46">
            <v>1</v>
          </cell>
          <cell r="BS46">
            <v>0</v>
          </cell>
          <cell r="BT46">
            <v>0</v>
          </cell>
          <cell r="CJ46">
            <v>0</v>
          </cell>
        </row>
        <row r="47">
          <cell r="F47">
            <v>6</v>
          </cell>
          <cell r="G47">
            <v>1</v>
          </cell>
          <cell r="H47">
            <v>3</v>
          </cell>
          <cell r="I47">
            <v>1</v>
          </cell>
          <cell r="P47">
            <v>1</v>
          </cell>
          <cell r="Q47">
            <v>2</v>
          </cell>
          <cell r="R47">
            <v>3</v>
          </cell>
          <cell r="S47">
            <v>1</v>
          </cell>
          <cell r="U47">
            <v>24</v>
          </cell>
          <cell r="V47">
            <v>23</v>
          </cell>
          <cell r="AK47">
            <v>0</v>
          </cell>
          <cell r="AL47">
            <v>1</v>
          </cell>
          <cell r="AM47">
            <v>1</v>
          </cell>
          <cell r="AN47">
            <v>1</v>
          </cell>
          <cell r="AR47">
            <v>0</v>
          </cell>
          <cell r="AS47">
            <v>0</v>
          </cell>
          <cell r="AT47">
            <v>1</v>
          </cell>
          <cell r="AU47">
            <v>1</v>
          </cell>
          <cell r="AV47">
            <v>1</v>
          </cell>
          <cell r="AW47">
            <v>0</v>
          </cell>
          <cell r="AX47">
            <v>1</v>
          </cell>
          <cell r="AY47">
            <v>0</v>
          </cell>
          <cell r="AZ47">
            <v>0</v>
          </cell>
          <cell r="BD47">
            <v>0</v>
          </cell>
          <cell r="BH47">
            <v>0</v>
          </cell>
          <cell r="BL47">
            <v>0</v>
          </cell>
          <cell r="BP47">
            <v>0</v>
          </cell>
          <cell r="BQ47">
            <v>0</v>
          </cell>
          <cell r="BR47">
            <v>2</v>
          </cell>
          <cell r="BS47">
            <v>0</v>
          </cell>
          <cell r="BT47">
            <v>0</v>
          </cell>
          <cell r="BY47">
            <v>1</v>
          </cell>
          <cell r="BZ47">
            <v>1</v>
          </cell>
          <cell r="CA47">
            <v>2</v>
          </cell>
          <cell r="CJ47">
            <v>0</v>
          </cell>
        </row>
        <row r="48">
          <cell r="F48">
            <v>6</v>
          </cell>
          <cell r="G48">
            <v>1</v>
          </cell>
          <cell r="H48">
            <v>1</v>
          </cell>
          <cell r="I48">
            <v>0</v>
          </cell>
          <cell r="O48">
            <v>1</v>
          </cell>
          <cell r="Q48">
            <v>2</v>
          </cell>
          <cell r="R48">
            <v>3</v>
          </cell>
          <cell r="S48">
            <v>1</v>
          </cell>
          <cell r="U48">
            <v>24</v>
          </cell>
          <cell r="V48">
            <v>20</v>
          </cell>
          <cell r="AN48">
            <v>0</v>
          </cell>
          <cell r="AR48">
            <v>0</v>
          </cell>
          <cell r="AS48">
            <v>0</v>
          </cell>
          <cell r="AT48">
            <v>1</v>
          </cell>
          <cell r="AU48">
            <v>0</v>
          </cell>
          <cell r="AV48">
            <v>0</v>
          </cell>
          <cell r="AW48">
            <v>0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2</v>
          </cell>
          <cell r="BC48">
            <v>0</v>
          </cell>
          <cell r="BD48">
            <v>0</v>
          </cell>
          <cell r="BH48">
            <v>0</v>
          </cell>
          <cell r="BL48">
            <v>0</v>
          </cell>
          <cell r="BP48">
            <v>0</v>
          </cell>
          <cell r="BQ48">
            <v>0</v>
          </cell>
          <cell r="BR48">
            <v>1</v>
          </cell>
          <cell r="BS48">
            <v>0</v>
          </cell>
          <cell r="BT48">
            <v>0</v>
          </cell>
          <cell r="BY48">
            <v>1</v>
          </cell>
          <cell r="BZ48">
            <v>1</v>
          </cell>
          <cell r="CA48">
            <v>1</v>
          </cell>
          <cell r="CJ48">
            <v>0</v>
          </cell>
        </row>
        <row r="49">
          <cell r="F49">
            <v>6</v>
          </cell>
          <cell r="G49">
            <v>2</v>
          </cell>
          <cell r="H49">
            <v>1</v>
          </cell>
          <cell r="I49">
            <v>0</v>
          </cell>
          <cell r="Q49">
            <v>2</v>
          </cell>
          <cell r="R49">
            <v>3</v>
          </cell>
          <cell r="S49">
            <v>1</v>
          </cell>
          <cell r="U49">
            <v>24</v>
          </cell>
          <cell r="V49">
            <v>20</v>
          </cell>
          <cell r="AN49">
            <v>0</v>
          </cell>
          <cell r="AR49">
            <v>0</v>
          </cell>
          <cell r="AS49">
            <v>0</v>
          </cell>
          <cell r="AT49">
            <v>1</v>
          </cell>
          <cell r="AU49">
            <v>0</v>
          </cell>
          <cell r="AV49">
            <v>0</v>
          </cell>
          <cell r="AW49">
            <v>0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2</v>
          </cell>
          <cell r="BC49">
            <v>0</v>
          </cell>
          <cell r="BD49">
            <v>0</v>
          </cell>
          <cell r="BH49">
            <v>0</v>
          </cell>
          <cell r="BL49">
            <v>0</v>
          </cell>
          <cell r="BP49">
            <v>0</v>
          </cell>
          <cell r="BQ49">
            <v>0</v>
          </cell>
          <cell r="BR49">
            <v>1</v>
          </cell>
          <cell r="BS49">
            <v>0</v>
          </cell>
          <cell r="BT49">
            <v>0</v>
          </cell>
          <cell r="BY49">
            <v>2</v>
          </cell>
          <cell r="BZ49">
            <v>1</v>
          </cell>
          <cell r="CA49">
            <v>1</v>
          </cell>
          <cell r="CJ49">
            <v>0</v>
          </cell>
        </row>
        <row r="50">
          <cell r="F50">
            <v>6</v>
          </cell>
          <cell r="G50">
            <v>0</v>
          </cell>
          <cell r="H50">
            <v>2</v>
          </cell>
          <cell r="I50">
            <v>1</v>
          </cell>
          <cell r="Q50">
            <v>2</v>
          </cell>
          <cell r="R50">
            <v>4</v>
          </cell>
          <cell r="U50">
            <v>18</v>
          </cell>
          <cell r="V50">
            <v>24</v>
          </cell>
          <cell r="AN50">
            <v>0</v>
          </cell>
          <cell r="AO50">
            <v>0</v>
          </cell>
          <cell r="AP50">
            <v>1</v>
          </cell>
          <cell r="AQ50">
            <v>0</v>
          </cell>
          <cell r="AR50">
            <v>0</v>
          </cell>
          <cell r="AS50">
            <v>0</v>
          </cell>
          <cell r="AT50">
            <v>1</v>
          </cell>
          <cell r="AU50">
            <v>0</v>
          </cell>
          <cell r="AV50">
            <v>0</v>
          </cell>
          <cell r="AW50">
            <v>0</v>
          </cell>
          <cell r="AX50">
            <v>1</v>
          </cell>
          <cell r="AY50">
            <v>1</v>
          </cell>
          <cell r="AZ50">
            <v>1</v>
          </cell>
          <cell r="BD50">
            <v>0</v>
          </cell>
          <cell r="BH50">
            <v>0</v>
          </cell>
          <cell r="BL50">
            <v>0</v>
          </cell>
          <cell r="BM50">
            <v>0</v>
          </cell>
          <cell r="BN50">
            <v>2</v>
          </cell>
          <cell r="BO50">
            <v>2</v>
          </cell>
          <cell r="BP50">
            <v>2</v>
          </cell>
          <cell r="BQ50">
            <v>0</v>
          </cell>
          <cell r="BR50">
            <v>1</v>
          </cell>
          <cell r="BS50">
            <v>0</v>
          </cell>
          <cell r="BT50">
            <v>0</v>
          </cell>
          <cell r="CJ50">
            <v>0</v>
          </cell>
        </row>
        <row r="51">
          <cell r="F51">
            <v>3</v>
          </cell>
          <cell r="G51">
            <v>0</v>
          </cell>
          <cell r="H51">
            <v>4</v>
          </cell>
          <cell r="I51">
            <v>0</v>
          </cell>
          <cell r="Q51">
            <v>2</v>
          </cell>
          <cell r="R51">
            <v>1</v>
          </cell>
          <cell r="U51">
            <v>9</v>
          </cell>
          <cell r="V51">
            <v>12</v>
          </cell>
          <cell r="AN51">
            <v>0</v>
          </cell>
          <cell r="AR51">
            <v>0</v>
          </cell>
          <cell r="AV51">
            <v>0</v>
          </cell>
          <cell r="AW51">
            <v>0</v>
          </cell>
          <cell r="AX51">
            <v>1</v>
          </cell>
          <cell r="AY51">
            <v>1</v>
          </cell>
          <cell r="AZ51">
            <v>1</v>
          </cell>
          <cell r="BD51">
            <v>0</v>
          </cell>
          <cell r="BH51">
            <v>0</v>
          </cell>
          <cell r="BI51">
            <v>0</v>
          </cell>
          <cell r="BJ51">
            <v>1</v>
          </cell>
          <cell r="BK51">
            <v>1</v>
          </cell>
          <cell r="BL51">
            <v>1</v>
          </cell>
          <cell r="BP51">
            <v>0</v>
          </cell>
          <cell r="BQ51">
            <v>0</v>
          </cell>
          <cell r="BR51">
            <v>1</v>
          </cell>
          <cell r="BS51">
            <v>2</v>
          </cell>
          <cell r="BT51">
            <v>2</v>
          </cell>
          <cell r="CJ51">
            <v>0</v>
          </cell>
        </row>
        <row r="52">
          <cell r="F52">
            <v>6</v>
          </cell>
          <cell r="G52">
            <v>1</v>
          </cell>
          <cell r="H52">
            <v>2</v>
          </cell>
          <cell r="I52">
            <v>0</v>
          </cell>
          <cell r="L52">
            <v>1</v>
          </cell>
          <cell r="Q52">
            <v>2</v>
          </cell>
          <cell r="R52">
            <v>3</v>
          </cell>
          <cell r="S52">
            <v>1</v>
          </cell>
          <cell r="U52">
            <v>24</v>
          </cell>
          <cell r="V52">
            <v>23</v>
          </cell>
          <cell r="AK52">
            <v>0</v>
          </cell>
          <cell r="AL52">
            <v>1</v>
          </cell>
          <cell r="AM52">
            <v>0</v>
          </cell>
          <cell r="AN52">
            <v>0</v>
          </cell>
          <cell r="AR52">
            <v>0</v>
          </cell>
          <cell r="AS52">
            <v>0</v>
          </cell>
          <cell r="AT52">
            <v>1</v>
          </cell>
          <cell r="AU52">
            <v>0</v>
          </cell>
          <cell r="AV52">
            <v>0</v>
          </cell>
          <cell r="AW52">
            <v>0</v>
          </cell>
          <cell r="AX52">
            <v>1</v>
          </cell>
          <cell r="AY52">
            <v>0</v>
          </cell>
          <cell r="AZ52">
            <v>0</v>
          </cell>
          <cell r="BD52">
            <v>0</v>
          </cell>
          <cell r="BH52">
            <v>0</v>
          </cell>
          <cell r="BL52">
            <v>0</v>
          </cell>
          <cell r="BP52">
            <v>0</v>
          </cell>
          <cell r="BQ52">
            <v>0</v>
          </cell>
          <cell r="BR52">
            <v>2</v>
          </cell>
          <cell r="BS52">
            <v>0</v>
          </cell>
          <cell r="BT52">
            <v>0</v>
          </cell>
          <cell r="BY52">
            <v>1</v>
          </cell>
          <cell r="BZ52">
            <v>1</v>
          </cell>
          <cell r="CA52">
            <v>2</v>
          </cell>
          <cell r="CJ52">
            <v>0</v>
          </cell>
        </row>
        <row r="53">
          <cell r="F53">
            <v>6</v>
          </cell>
          <cell r="G53">
            <v>1</v>
          </cell>
          <cell r="H53">
            <v>0</v>
          </cell>
          <cell r="I53">
            <v>1</v>
          </cell>
          <cell r="Q53">
            <v>5</v>
          </cell>
          <cell r="R53">
            <v>1</v>
          </cell>
          <cell r="U53">
            <v>38</v>
          </cell>
          <cell r="V53">
            <v>19</v>
          </cell>
          <cell r="AN53">
            <v>0</v>
          </cell>
          <cell r="AR53">
            <v>0</v>
          </cell>
          <cell r="AV53">
            <v>0</v>
          </cell>
          <cell r="AZ53">
            <v>0</v>
          </cell>
          <cell r="BA53">
            <v>0</v>
          </cell>
          <cell r="BB53">
            <v>1</v>
          </cell>
          <cell r="BC53">
            <v>0</v>
          </cell>
          <cell r="BD53">
            <v>0</v>
          </cell>
          <cell r="BH53">
            <v>0</v>
          </cell>
          <cell r="BI53">
            <v>0</v>
          </cell>
          <cell r="BJ53">
            <v>1</v>
          </cell>
          <cell r="BK53">
            <v>0</v>
          </cell>
          <cell r="BL53">
            <v>0</v>
          </cell>
          <cell r="BM53">
            <v>0</v>
          </cell>
          <cell r="BN53">
            <v>1</v>
          </cell>
          <cell r="BO53">
            <v>0</v>
          </cell>
          <cell r="BP53">
            <v>0</v>
          </cell>
          <cell r="BQ53">
            <v>1</v>
          </cell>
          <cell r="BR53">
            <v>3</v>
          </cell>
          <cell r="BS53">
            <v>1</v>
          </cell>
          <cell r="BT53">
            <v>2</v>
          </cell>
          <cell r="CJ53">
            <v>0</v>
          </cell>
        </row>
        <row r="54">
          <cell r="F54">
            <v>6</v>
          </cell>
          <cell r="G54">
            <v>1</v>
          </cell>
          <cell r="H54">
            <v>0</v>
          </cell>
          <cell r="I54">
            <v>1</v>
          </cell>
          <cell r="Q54">
            <v>2</v>
          </cell>
          <cell r="R54">
            <v>4</v>
          </cell>
          <cell r="U54">
            <v>18</v>
          </cell>
          <cell r="V54">
            <v>24</v>
          </cell>
          <cell r="AN54">
            <v>0</v>
          </cell>
          <cell r="AO54">
            <v>0</v>
          </cell>
          <cell r="AP54">
            <v>1</v>
          </cell>
          <cell r="AQ54">
            <v>1</v>
          </cell>
          <cell r="AR54">
            <v>1</v>
          </cell>
          <cell r="AS54">
            <v>0</v>
          </cell>
          <cell r="AT54">
            <v>1</v>
          </cell>
          <cell r="AU54">
            <v>0</v>
          </cell>
          <cell r="AV54">
            <v>0</v>
          </cell>
          <cell r="AW54">
            <v>0</v>
          </cell>
          <cell r="AX54">
            <v>1</v>
          </cell>
          <cell r="AY54">
            <v>0</v>
          </cell>
          <cell r="AZ54">
            <v>0</v>
          </cell>
          <cell r="BD54">
            <v>0</v>
          </cell>
          <cell r="BH54">
            <v>0</v>
          </cell>
          <cell r="BL54">
            <v>0</v>
          </cell>
          <cell r="BM54">
            <v>1</v>
          </cell>
          <cell r="BN54">
            <v>2</v>
          </cell>
          <cell r="BO54">
            <v>0</v>
          </cell>
          <cell r="BP54">
            <v>1</v>
          </cell>
          <cell r="BQ54">
            <v>0</v>
          </cell>
          <cell r="BR54">
            <v>1</v>
          </cell>
          <cell r="BS54">
            <v>0</v>
          </cell>
          <cell r="BT54">
            <v>0</v>
          </cell>
          <cell r="CJ54">
            <v>0</v>
          </cell>
        </row>
        <row r="55">
          <cell r="F55">
            <v>3</v>
          </cell>
          <cell r="G55">
            <v>2</v>
          </cell>
          <cell r="H55">
            <v>1</v>
          </cell>
          <cell r="I55">
            <v>0</v>
          </cell>
          <cell r="K55">
            <v>1</v>
          </cell>
          <cell r="Q55">
            <v>1</v>
          </cell>
          <cell r="R55">
            <v>2</v>
          </cell>
          <cell r="U55">
            <v>9</v>
          </cell>
          <cell r="V55">
            <v>10</v>
          </cell>
          <cell r="AN55">
            <v>0</v>
          </cell>
          <cell r="AR55">
            <v>0</v>
          </cell>
          <cell r="AV55">
            <v>0</v>
          </cell>
          <cell r="AW55">
            <v>0</v>
          </cell>
          <cell r="AX55">
            <v>1</v>
          </cell>
          <cell r="AY55">
            <v>0</v>
          </cell>
          <cell r="AZ55">
            <v>0</v>
          </cell>
          <cell r="BD55">
            <v>0</v>
          </cell>
          <cell r="BH55">
            <v>0</v>
          </cell>
          <cell r="BL55">
            <v>0</v>
          </cell>
          <cell r="BP55">
            <v>0</v>
          </cell>
          <cell r="BQ55">
            <v>2</v>
          </cell>
          <cell r="BR55">
            <v>2</v>
          </cell>
          <cell r="BS55">
            <v>1</v>
          </cell>
          <cell r="BT55">
            <v>3</v>
          </cell>
          <cell r="CJ55">
            <v>0</v>
          </cell>
        </row>
        <row r="56">
          <cell r="F56">
            <v>3</v>
          </cell>
          <cell r="G56">
            <v>0</v>
          </cell>
          <cell r="H56">
            <v>1</v>
          </cell>
          <cell r="I56">
            <v>0</v>
          </cell>
          <cell r="R56">
            <v>3</v>
          </cell>
          <cell r="U56">
            <v>8</v>
          </cell>
          <cell r="V56">
            <v>13</v>
          </cell>
          <cell r="AN56">
            <v>0</v>
          </cell>
          <cell r="AR56">
            <v>0</v>
          </cell>
          <cell r="AS56">
            <v>0</v>
          </cell>
          <cell r="AT56">
            <v>1</v>
          </cell>
          <cell r="AU56">
            <v>0</v>
          </cell>
          <cell r="AV56">
            <v>0</v>
          </cell>
          <cell r="AZ56">
            <v>0</v>
          </cell>
          <cell r="BD56">
            <v>0</v>
          </cell>
          <cell r="BH56">
            <v>0</v>
          </cell>
          <cell r="BI56">
            <v>0</v>
          </cell>
          <cell r="BJ56">
            <v>1</v>
          </cell>
          <cell r="BK56">
            <v>0</v>
          </cell>
          <cell r="BL56">
            <v>0</v>
          </cell>
          <cell r="BM56">
            <v>0</v>
          </cell>
          <cell r="BN56">
            <v>1</v>
          </cell>
          <cell r="BO56">
            <v>1</v>
          </cell>
          <cell r="BP56">
            <v>1</v>
          </cell>
          <cell r="BT56">
            <v>0</v>
          </cell>
          <cell r="CJ56">
            <v>0</v>
          </cell>
        </row>
        <row r="57">
          <cell r="AN57">
            <v>0</v>
          </cell>
          <cell r="AR57">
            <v>0</v>
          </cell>
          <cell r="AV57">
            <v>0</v>
          </cell>
          <cell r="AZ57">
            <v>0</v>
          </cell>
          <cell r="BD57">
            <v>0</v>
          </cell>
          <cell r="BH57">
            <v>0</v>
          </cell>
          <cell r="BL57">
            <v>0</v>
          </cell>
          <cell r="BP57">
            <v>0</v>
          </cell>
          <cell r="BT57">
            <v>0</v>
          </cell>
          <cell r="CJ57">
            <v>0</v>
          </cell>
        </row>
        <row r="58">
          <cell r="F58">
            <v>6</v>
          </cell>
          <cell r="G58">
            <v>1</v>
          </cell>
          <cell r="H58">
            <v>0</v>
          </cell>
          <cell r="I58">
            <v>1</v>
          </cell>
          <cell r="Q58">
            <v>2</v>
          </cell>
          <cell r="R58">
            <v>4</v>
          </cell>
          <cell r="U58">
            <v>18</v>
          </cell>
          <cell r="V58">
            <v>24</v>
          </cell>
          <cell r="AN58">
            <v>0</v>
          </cell>
          <cell r="AO58">
            <v>1</v>
          </cell>
          <cell r="AP58">
            <v>1</v>
          </cell>
          <cell r="AQ58">
            <v>0</v>
          </cell>
          <cell r="AR58">
            <v>1</v>
          </cell>
          <cell r="AS58">
            <v>0</v>
          </cell>
          <cell r="AT58">
            <v>1</v>
          </cell>
          <cell r="AU58">
            <v>0</v>
          </cell>
          <cell r="AV58">
            <v>0</v>
          </cell>
          <cell r="AW58">
            <v>0</v>
          </cell>
          <cell r="AX58">
            <v>1</v>
          </cell>
          <cell r="AY58">
            <v>0</v>
          </cell>
          <cell r="AZ58">
            <v>0</v>
          </cell>
          <cell r="BD58">
            <v>0</v>
          </cell>
          <cell r="BH58">
            <v>0</v>
          </cell>
          <cell r="BL58">
            <v>0</v>
          </cell>
          <cell r="BM58">
            <v>0</v>
          </cell>
          <cell r="BN58">
            <v>2</v>
          </cell>
          <cell r="BO58">
            <v>1</v>
          </cell>
          <cell r="BP58">
            <v>1</v>
          </cell>
          <cell r="BQ58">
            <v>0</v>
          </cell>
          <cell r="BR58">
            <v>1</v>
          </cell>
          <cell r="BS58">
            <v>0</v>
          </cell>
          <cell r="BT58">
            <v>0</v>
          </cell>
          <cell r="CJ58">
            <v>0</v>
          </cell>
        </row>
        <row r="59">
          <cell r="F59">
            <v>3</v>
          </cell>
          <cell r="G59">
            <v>0</v>
          </cell>
          <cell r="H59">
            <v>0</v>
          </cell>
          <cell r="I59">
            <v>0</v>
          </cell>
          <cell r="Q59">
            <v>2</v>
          </cell>
          <cell r="R59">
            <v>1</v>
          </cell>
          <cell r="U59">
            <v>9</v>
          </cell>
          <cell r="V59">
            <v>12</v>
          </cell>
          <cell r="AN59">
            <v>0</v>
          </cell>
          <cell r="AR59">
            <v>0</v>
          </cell>
          <cell r="AV59">
            <v>0</v>
          </cell>
          <cell r="AW59">
            <v>0</v>
          </cell>
          <cell r="AX59">
            <v>1</v>
          </cell>
          <cell r="AY59">
            <v>0</v>
          </cell>
          <cell r="AZ59">
            <v>0</v>
          </cell>
          <cell r="BD59">
            <v>0</v>
          </cell>
          <cell r="BH59">
            <v>0</v>
          </cell>
          <cell r="BI59">
            <v>0</v>
          </cell>
          <cell r="BJ59">
            <v>1</v>
          </cell>
          <cell r="BK59">
            <v>0</v>
          </cell>
          <cell r="BL59">
            <v>0</v>
          </cell>
          <cell r="BP59">
            <v>0</v>
          </cell>
          <cell r="BQ59">
            <v>0</v>
          </cell>
          <cell r="BR59">
            <v>1</v>
          </cell>
          <cell r="BS59">
            <v>0</v>
          </cell>
          <cell r="BT59">
            <v>0</v>
          </cell>
          <cell r="CJ59">
            <v>0</v>
          </cell>
        </row>
        <row r="60">
          <cell r="F60">
            <v>5</v>
          </cell>
          <cell r="G60">
            <v>1</v>
          </cell>
          <cell r="H60">
            <v>1</v>
          </cell>
          <cell r="I60">
            <v>0</v>
          </cell>
          <cell r="R60">
            <v>5</v>
          </cell>
          <cell r="U60">
            <v>10</v>
          </cell>
          <cell r="V60">
            <v>33</v>
          </cell>
          <cell r="AK60">
            <v>0</v>
          </cell>
          <cell r="AL60">
            <v>1</v>
          </cell>
          <cell r="AM60">
            <v>0</v>
          </cell>
          <cell r="AN60">
            <v>0</v>
          </cell>
          <cell r="AR60">
            <v>0</v>
          </cell>
          <cell r="AS60">
            <v>0</v>
          </cell>
          <cell r="AT60">
            <v>1</v>
          </cell>
          <cell r="AU60">
            <v>0</v>
          </cell>
          <cell r="AV60">
            <v>0</v>
          </cell>
          <cell r="AZ60">
            <v>0</v>
          </cell>
          <cell r="BA60">
            <v>0</v>
          </cell>
          <cell r="BB60">
            <v>1</v>
          </cell>
          <cell r="BC60">
            <v>1</v>
          </cell>
          <cell r="BD60">
            <v>1</v>
          </cell>
          <cell r="BH60">
            <v>0</v>
          </cell>
          <cell r="BI60">
            <v>0</v>
          </cell>
          <cell r="BJ60">
            <v>1</v>
          </cell>
          <cell r="BK60">
            <v>0</v>
          </cell>
          <cell r="BL60">
            <v>0</v>
          </cell>
          <cell r="BM60">
            <v>1</v>
          </cell>
          <cell r="BN60">
            <v>1</v>
          </cell>
          <cell r="BO60">
            <v>0</v>
          </cell>
          <cell r="BP60">
            <v>1</v>
          </cell>
          <cell r="BT60">
            <v>0</v>
          </cell>
          <cell r="CJ60">
            <v>0</v>
          </cell>
        </row>
        <row r="61">
          <cell r="AN61">
            <v>0</v>
          </cell>
          <cell r="AR61">
            <v>0</v>
          </cell>
          <cell r="AV61">
            <v>0</v>
          </cell>
          <cell r="AZ61">
            <v>0</v>
          </cell>
          <cell r="BD61">
            <v>0</v>
          </cell>
          <cell r="BH61">
            <v>0</v>
          </cell>
          <cell r="BL61">
            <v>0</v>
          </cell>
          <cell r="BP61">
            <v>0</v>
          </cell>
          <cell r="BT61">
            <v>0</v>
          </cell>
          <cell r="CJ61">
            <v>0</v>
          </cell>
        </row>
        <row r="62">
          <cell r="F62">
            <v>3</v>
          </cell>
          <cell r="G62">
            <v>1</v>
          </cell>
          <cell r="H62">
            <v>0</v>
          </cell>
          <cell r="I62">
            <v>0</v>
          </cell>
          <cell r="Q62">
            <v>1</v>
          </cell>
          <cell r="R62">
            <v>2</v>
          </cell>
          <cell r="U62">
            <v>9</v>
          </cell>
          <cell r="V62">
            <v>10</v>
          </cell>
          <cell r="AN62">
            <v>0</v>
          </cell>
          <cell r="AR62">
            <v>0</v>
          </cell>
          <cell r="AV62">
            <v>0</v>
          </cell>
          <cell r="AW62">
            <v>0</v>
          </cell>
          <cell r="AX62">
            <v>1</v>
          </cell>
          <cell r="AY62">
            <v>0</v>
          </cell>
          <cell r="AZ62">
            <v>0</v>
          </cell>
          <cell r="BD62">
            <v>0</v>
          </cell>
          <cell r="BH62">
            <v>0</v>
          </cell>
          <cell r="BL62">
            <v>0</v>
          </cell>
          <cell r="BP62">
            <v>0</v>
          </cell>
          <cell r="BQ62">
            <v>1</v>
          </cell>
          <cell r="BR62">
            <v>2</v>
          </cell>
          <cell r="BS62">
            <v>0</v>
          </cell>
          <cell r="BT62">
            <v>1</v>
          </cell>
          <cell r="CJ62">
            <v>0</v>
          </cell>
        </row>
        <row r="63">
          <cell r="F63">
            <v>3</v>
          </cell>
          <cell r="G63">
            <v>0</v>
          </cell>
          <cell r="H63">
            <v>1</v>
          </cell>
          <cell r="I63">
            <v>0</v>
          </cell>
          <cell r="Q63">
            <v>1</v>
          </cell>
          <cell r="R63">
            <v>2</v>
          </cell>
          <cell r="U63">
            <v>12</v>
          </cell>
          <cell r="V63">
            <v>19</v>
          </cell>
          <cell r="AN63">
            <v>0</v>
          </cell>
          <cell r="AR63">
            <v>0</v>
          </cell>
          <cell r="AV63">
            <v>0</v>
          </cell>
          <cell r="AW63">
            <v>0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1</v>
          </cell>
          <cell r="BC63">
            <v>0</v>
          </cell>
          <cell r="BD63">
            <v>0</v>
          </cell>
          <cell r="BH63">
            <v>0</v>
          </cell>
          <cell r="BL63">
            <v>0</v>
          </cell>
          <cell r="BP63">
            <v>0</v>
          </cell>
          <cell r="BQ63">
            <v>0</v>
          </cell>
          <cell r="BR63">
            <v>1</v>
          </cell>
          <cell r="BS63">
            <v>1</v>
          </cell>
          <cell r="BT63">
            <v>1</v>
          </cell>
          <cell r="CJ63">
            <v>0</v>
          </cell>
        </row>
        <row r="64">
          <cell r="F64">
            <v>3</v>
          </cell>
          <cell r="G64">
            <v>1</v>
          </cell>
          <cell r="H64">
            <v>0</v>
          </cell>
          <cell r="I64">
            <v>0</v>
          </cell>
          <cell r="Q64">
            <v>1</v>
          </cell>
          <cell r="R64">
            <v>2</v>
          </cell>
          <cell r="U64">
            <v>12</v>
          </cell>
          <cell r="V64">
            <v>19</v>
          </cell>
          <cell r="AN64">
            <v>0</v>
          </cell>
          <cell r="AR64">
            <v>0</v>
          </cell>
          <cell r="AV64">
            <v>0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1</v>
          </cell>
          <cell r="BC64">
            <v>0</v>
          </cell>
          <cell r="BD64">
            <v>0</v>
          </cell>
          <cell r="BH64">
            <v>0</v>
          </cell>
          <cell r="BL64">
            <v>0</v>
          </cell>
          <cell r="BP64">
            <v>0</v>
          </cell>
          <cell r="BQ64">
            <v>1</v>
          </cell>
          <cell r="BR64">
            <v>1</v>
          </cell>
          <cell r="BS64">
            <v>0</v>
          </cell>
          <cell r="BT64">
            <v>1</v>
          </cell>
          <cell r="CJ64">
            <v>0</v>
          </cell>
        </row>
        <row r="65">
          <cell r="F65">
            <v>2</v>
          </cell>
          <cell r="G65">
            <v>0</v>
          </cell>
          <cell r="H65">
            <v>0</v>
          </cell>
          <cell r="I65">
            <v>0</v>
          </cell>
          <cell r="Q65">
            <v>1</v>
          </cell>
          <cell r="R65">
            <v>1</v>
          </cell>
          <cell r="U65">
            <v>8</v>
          </cell>
          <cell r="V65">
            <v>6</v>
          </cell>
          <cell r="AN65">
            <v>0</v>
          </cell>
          <cell r="AR65">
            <v>0</v>
          </cell>
          <cell r="AS65">
            <v>0</v>
          </cell>
          <cell r="AT65">
            <v>1</v>
          </cell>
          <cell r="AU65">
            <v>0</v>
          </cell>
          <cell r="AV65">
            <v>0</v>
          </cell>
          <cell r="AZ65">
            <v>0</v>
          </cell>
          <cell r="BD65">
            <v>0</v>
          </cell>
          <cell r="BH65">
            <v>0</v>
          </cell>
          <cell r="BL65">
            <v>0</v>
          </cell>
          <cell r="BM65">
            <v>0</v>
          </cell>
          <cell r="BN65">
            <v>1</v>
          </cell>
          <cell r="BO65">
            <v>0</v>
          </cell>
          <cell r="BP65">
            <v>0</v>
          </cell>
          <cell r="BT65">
            <v>0</v>
          </cell>
          <cell r="CJ65">
            <v>0</v>
          </cell>
        </row>
        <row r="66">
          <cell r="AN66">
            <v>0</v>
          </cell>
          <cell r="AR66">
            <v>0</v>
          </cell>
          <cell r="AV66">
            <v>0</v>
          </cell>
          <cell r="AZ66">
            <v>0</v>
          </cell>
          <cell r="BD66">
            <v>0</v>
          </cell>
          <cell r="BH66">
            <v>0</v>
          </cell>
          <cell r="BL66">
            <v>0</v>
          </cell>
          <cell r="BP66">
            <v>0</v>
          </cell>
          <cell r="BT66">
            <v>0</v>
          </cell>
          <cell r="CJ66">
            <v>0</v>
          </cell>
        </row>
        <row r="67">
          <cell r="F67">
            <v>4</v>
          </cell>
          <cell r="G67">
            <v>1</v>
          </cell>
          <cell r="H67">
            <v>0</v>
          </cell>
          <cell r="I67">
            <v>0</v>
          </cell>
          <cell r="R67">
            <v>4</v>
          </cell>
          <cell r="U67">
            <v>9</v>
          </cell>
          <cell r="V67">
            <v>23</v>
          </cell>
          <cell r="AN67">
            <v>0</v>
          </cell>
          <cell r="AR67">
            <v>0</v>
          </cell>
          <cell r="AS67">
            <v>0</v>
          </cell>
          <cell r="AT67">
            <v>1</v>
          </cell>
          <cell r="AU67">
            <v>0</v>
          </cell>
          <cell r="AV67">
            <v>0</v>
          </cell>
          <cell r="AZ67">
            <v>0</v>
          </cell>
          <cell r="BA67">
            <v>0</v>
          </cell>
          <cell r="BB67">
            <v>1</v>
          </cell>
          <cell r="BC67">
            <v>0</v>
          </cell>
          <cell r="BD67">
            <v>0</v>
          </cell>
          <cell r="BH67">
            <v>0</v>
          </cell>
          <cell r="BI67">
            <v>0</v>
          </cell>
          <cell r="BJ67">
            <v>1</v>
          </cell>
          <cell r="BK67">
            <v>0</v>
          </cell>
          <cell r="BL67">
            <v>0</v>
          </cell>
          <cell r="BM67">
            <v>1</v>
          </cell>
          <cell r="BN67">
            <v>1</v>
          </cell>
          <cell r="BO67">
            <v>0</v>
          </cell>
          <cell r="BP67">
            <v>1</v>
          </cell>
          <cell r="BT67">
            <v>0</v>
          </cell>
          <cell r="CJ67">
            <v>0</v>
          </cell>
        </row>
        <row r="86">
          <cell r="AS86">
            <v>2</v>
          </cell>
          <cell r="AT86">
            <v>1</v>
          </cell>
          <cell r="AU86">
            <v>0</v>
          </cell>
        </row>
        <row r="87">
          <cell r="AS87">
            <v>0</v>
          </cell>
          <cell r="AT87">
            <v>1</v>
          </cell>
          <cell r="AU87">
            <v>2</v>
          </cell>
        </row>
        <row r="89">
          <cell r="AK89">
            <v>0</v>
          </cell>
          <cell r="AL89">
            <v>1</v>
          </cell>
          <cell r="AM89">
            <v>0</v>
          </cell>
        </row>
        <row r="90">
          <cell r="AK90">
            <v>0</v>
          </cell>
          <cell r="AL90">
            <v>15</v>
          </cell>
          <cell r="AM90">
            <v>0</v>
          </cell>
          <cell r="AO90">
            <v>0</v>
          </cell>
          <cell r="AP90">
            <v>10</v>
          </cell>
          <cell r="AQ90">
            <v>0</v>
          </cell>
          <cell r="AS90">
            <v>0</v>
          </cell>
          <cell r="AT90">
            <v>29</v>
          </cell>
          <cell r="AU90">
            <v>0</v>
          </cell>
          <cell r="AW90">
            <v>0</v>
          </cell>
          <cell r="AX90">
            <v>25</v>
          </cell>
          <cell r="AY90">
            <v>0</v>
          </cell>
          <cell r="BA90">
            <v>0</v>
          </cell>
          <cell r="BB90">
            <v>25</v>
          </cell>
          <cell r="BC90">
            <v>0</v>
          </cell>
          <cell r="BI90">
            <v>0</v>
          </cell>
          <cell r="BJ90">
            <v>27</v>
          </cell>
          <cell r="BK90">
            <v>0</v>
          </cell>
          <cell r="BM90">
            <v>0</v>
          </cell>
          <cell r="BN90">
            <v>26</v>
          </cell>
          <cell r="BO90">
            <v>0</v>
          </cell>
          <cell r="BQ90">
            <v>0</v>
          </cell>
          <cell r="BR90">
            <v>34</v>
          </cell>
          <cell r="BS90">
            <v>0</v>
          </cell>
          <cell r="BY90">
            <v>0</v>
          </cell>
          <cell r="BZ90">
            <v>13</v>
          </cell>
          <cell r="CA90">
            <v>0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7">
    <pageSetUpPr fitToPage="1"/>
  </sheetPr>
  <dimension ref="A1:Y44"/>
  <sheetViews>
    <sheetView tabSelected="1" topLeftCell="A4" zoomScale="50" zoomScaleNormal="50" workbookViewId="0">
      <selection activeCell="K19" sqref="K19:N19"/>
    </sheetView>
  </sheetViews>
  <sheetFormatPr defaultRowHeight="14.4"/>
  <cols>
    <col min="1" max="1" width="3.6640625" style="1" customWidth="1"/>
    <col min="2" max="2" width="12.5546875" customWidth="1"/>
    <col min="3" max="3" width="31.33203125" style="4" customWidth="1"/>
    <col min="4" max="4" width="14.6640625" customWidth="1"/>
    <col min="5" max="8" width="4.6640625" customWidth="1"/>
    <col min="9" max="9" width="16.109375" customWidth="1"/>
    <col min="10" max="10" width="37.109375" customWidth="1"/>
    <col min="11" max="11" width="14.6640625" customWidth="1"/>
    <col min="12" max="15" width="4.6640625" customWidth="1"/>
    <col min="18" max="18" width="2.88671875" customWidth="1"/>
    <col min="21" max="21" width="14.6640625" style="5" bestFit="1" customWidth="1"/>
  </cols>
  <sheetData>
    <row r="1" spans="1:24" ht="25.8">
      <c r="C1" s="2" t="s">
        <v>0</v>
      </c>
      <c r="D1" s="3">
        <v>4</v>
      </c>
      <c r="F1" s="4">
        <f>SUM(G6,M6)</f>
        <v>9</v>
      </c>
      <c r="G1" s="4" t="str">
        <f>IF(F1&lt;&gt;F2,"MISSED GOAL","")</f>
        <v/>
      </c>
      <c r="H1" s="4"/>
      <c r="I1" s="4"/>
    </row>
    <row r="2" spans="1:24" ht="15" thickBot="1">
      <c r="F2" s="6">
        <f>C22</f>
        <v>9</v>
      </c>
      <c r="G2" s="4"/>
      <c r="H2" s="4"/>
      <c r="I2" s="4"/>
    </row>
    <row r="3" spans="1:24" ht="26.4" customHeight="1" thickBot="1">
      <c r="B3" s="7" t="s">
        <v>1</v>
      </c>
      <c r="C3" s="8">
        <v>42267</v>
      </c>
      <c r="D3" s="9" t="s">
        <v>2</v>
      </c>
      <c r="E3" s="10">
        <v>1</v>
      </c>
      <c r="F3" s="11"/>
      <c r="G3" s="12" t="s">
        <v>3</v>
      </c>
      <c r="H3" s="13"/>
      <c r="I3" s="14" t="s">
        <v>4</v>
      </c>
      <c r="J3" s="15"/>
      <c r="K3" s="16"/>
      <c r="L3" s="16"/>
      <c r="M3" s="16"/>
      <c r="N3" s="17"/>
      <c r="O3" s="18"/>
    </row>
    <row r="4" spans="1:24" ht="26.4" customHeight="1" thickBot="1">
      <c r="B4" s="19" t="s">
        <v>5</v>
      </c>
      <c r="C4" s="20"/>
      <c r="D4" s="21" t="s">
        <v>6</v>
      </c>
      <c r="E4" s="22"/>
      <c r="F4" s="23"/>
      <c r="G4" s="24">
        <f>D1</f>
        <v>4</v>
      </c>
      <c r="H4" s="25"/>
      <c r="I4" s="26"/>
      <c r="J4" s="27"/>
      <c r="K4" s="28"/>
      <c r="L4" s="28"/>
      <c r="M4" s="28"/>
      <c r="N4" s="26"/>
      <c r="O4" s="29"/>
    </row>
    <row r="5" spans="1:24" s="36" customFormat="1" ht="43.2" customHeight="1" thickBot="1">
      <c r="A5" s="30"/>
      <c r="B5" s="31"/>
      <c r="C5" s="32" t="s">
        <v>7</v>
      </c>
      <c r="D5" s="33" t="str">
        <f>CONCATENATE(C6," Numbers")</f>
        <v>Blue Storm Numbers</v>
      </c>
      <c r="E5" s="33"/>
      <c r="F5" s="33"/>
      <c r="G5" s="34"/>
      <c r="H5" s="33"/>
      <c r="I5" s="33" t="s">
        <v>8</v>
      </c>
      <c r="J5" s="33" t="s">
        <v>9</v>
      </c>
      <c r="K5" s="33" t="str">
        <f>CONCATENATE(J6," Numbers")</f>
        <v>White Lightning Numbers</v>
      </c>
      <c r="L5" s="33"/>
      <c r="M5" s="33"/>
      <c r="N5" s="33"/>
      <c r="O5" s="35"/>
      <c r="U5" s="37"/>
    </row>
    <row r="6" spans="1:24" ht="31.95" customHeight="1" thickBot="1">
      <c r="B6" s="38" t="s">
        <v>10</v>
      </c>
      <c r="C6" s="39" t="s">
        <v>9</v>
      </c>
      <c r="D6" s="17"/>
      <c r="E6" s="40" t="s">
        <v>11</v>
      </c>
      <c r="F6" s="41"/>
      <c r="G6" s="42">
        <f>IF(COUNTBLANK(D8:D18)&lt;&gt;11,SUM(E8:E18),"")</f>
        <v>6</v>
      </c>
      <c r="H6" s="43"/>
      <c r="I6" s="38" t="s">
        <v>12</v>
      </c>
      <c r="J6" s="39" t="s">
        <v>13</v>
      </c>
      <c r="K6" s="40" t="s">
        <v>11</v>
      </c>
      <c r="L6" s="41"/>
      <c r="M6" s="42">
        <f>IF(COUNTBLANK(K8:K18)&lt;&gt;11,SUM(L8:L18),"")</f>
        <v>3</v>
      </c>
      <c r="N6" s="43"/>
      <c r="O6" s="18"/>
    </row>
    <row r="7" spans="1:24">
      <c r="B7" s="44" t="s">
        <v>14</v>
      </c>
      <c r="C7" s="45" t="s">
        <v>15</v>
      </c>
      <c r="D7" s="46" t="s">
        <v>16</v>
      </c>
      <c r="E7" s="47" t="s">
        <v>17</v>
      </c>
      <c r="F7" s="47" t="s">
        <v>18</v>
      </c>
      <c r="G7" s="47" t="s">
        <v>19</v>
      </c>
      <c r="H7" s="48" t="s">
        <v>20</v>
      </c>
      <c r="I7" s="49" t="s">
        <v>14</v>
      </c>
      <c r="J7" s="45" t="s">
        <v>15</v>
      </c>
      <c r="K7" s="45" t="s">
        <v>16</v>
      </c>
      <c r="L7" s="47" t="s">
        <v>17</v>
      </c>
      <c r="M7" s="47" t="s">
        <v>21</v>
      </c>
      <c r="N7" s="48" t="s">
        <v>19</v>
      </c>
      <c r="O7" s="48" t="s">
        <v>20</v>
      </c>
    </row>
    <row r="8" spans="1:24" ht="23.4">
      <c r="A8" s="50">
        <v>1</v>
      </c>
      <c r="B8" s="51">
        <f>HLOOKUP(D$5,[1]Teams!$C$4:$AG$16,2,FALSE)</f>
        <v>41</v>
      </c>
      <c r="C8" s="52" t="str">
        <f>HLOOKUP(C$6,[1]Teams!C$4:AF$20,2,FALSE)</f>
        <v>Michael Moore</v>
      </c>
      <c r="D8" s="53" t="s">
        <v>22</v>
      </c>
      <c r="E8" s="54">
        <f t="shared" ref="E8:E18" si="0">IF(D8&lt;&gt;"",COUNTIF(goals,$B8),"")</f>
        <v>1</v>
      </c>
      <c r="F8" s="54">
        <f t="shared" ref="F8:F18" si="1">IF(D8&lt;&gt;"",COUNTIF(firsts,$B8),"")</f>
        <v>1</v>
      </c>
      <c r="G8" s="54">
        <f t="shared" ref="G8:G18" si="2">IF(D8&lt;&gt;"",COUNTIF(seconds,$B8),"")</f>
        <v>0</v>
      </c>
      <c r="H8" s="55">
        <f t="shared" ref="H8:H18" si="3">IF(D8&lt;&gt;"",SUM(E8:G8),"")</f>
        <v>2</v>
      </c>
      <c r="I8" s="56">
        <f>HLOOKUP(K$5,[1]Teams!$C$4:$AG$16,2,FALSE)</f>
        <v>11</v>
      </c>
      <c r="J8" s="52" t="str">
        <f>HLOOKUP(J$6,[1]Teams!C$4:AO$20,2,FALSE)</f>
        <v>Darryl Moorcroft</v>
      </c>
      <c r="K8" s="57"/>
      <c r="L8" s="54" t="str">
        <f t="shared" ref="L8:L17" si="4">IF(K8&lt;&gt;"",COUNTIF(goals,$I8),"")</f>
        <v/>
      </c>
      <c r="M8" s="54" t="str">
        <f t="shared" ref="M8:M17" si="5">IF(K8&lt;&gt;"",COUNTIF(firsts,$I8),"")</f>
        <v/>
      </c>
      <c r="N8" s="54" t="str">
        <f t="shared" ref="N8:N17" si="6">IF(K8&lt;&gt;"",COUNTIF(seconds,$I8),"")</f>
        <v/>
      </c>
      <c r="O8" s="55" t="str">
        <f t="shared" ref="O8:O18" si="7">IF(K8&lt;&gt;"",SUM(L8:N8),"")</f>
        <v/>
      </c>
    </row>
    <row r="9" spans="1:24" ht="23.4">
      <c r="A9" s="50">
        <v>2</v>
      </c>
      <c r="B9" s="51">
        <f>HLOOKUP(D$5,[1]Teams!$C$4:$AG$16,4,FALSE)</f>
        <v>42</v>
      </c>
      <c r="C9" s="52" t="str">
        <f>HLOOKUP(C$6,[1]Teams!C$4:AF$20,4,FALSE)</f>
        <v>Garrett Ramey</v>
      </c>
      <c r="D9" s="53"/>
      <c r="E9" s="54" t="str">
        <f t="shared" si="0"/>
        <v/>
      </c>
      <c r="F9" s="54" t="str">
        <f t="shared" si="1"/>
        <v/>
      </c>
      <c r="G9" s="54" t="str">
        <f t="shared" si="2"/>
        <v/>
      </c>
      <c r="H9" s="55" t="str">
        <f t="shared" si="3"/>
        <v/>
      </c>
      <c r="I9" s="56">
        <f>HLOOKUP(K$5,[1]Teams!$C$4:$AG$16,4,FALSE)</f>
        <v>12</v>
      </c>
      <c r="J9" s="52" t="str">
        <f>HLOOKUP(J$6,[1]Teams!C$4:AO$20,4,FALSE)</f>
        <v>Dave MacKenzie</v>
      </c>
      <c r="K9" s="57"/>
      <c r="L9" s="54" t="str">
        <f t="shared" si="4"/>
        <v/>
      </c>
      <c r="M9" s="54" t="str">
        <f t="shared" si="5"/>
        <v/>
      </c>
      <c r="N9" s="54" t="str">
        <f t="shared" si="6"/>
        <v/>
      </c>
      <c r="O9" s="55" t="str">
        <f t="shared" si="7"/>
        <v/>
      </c>
    </row>
    <row r="10" spans="1:24" ht="23.4">
      <c r="A10" s="50">
        <v>3</v>
      </c>
      <c r="B10" s="51">
        <f>HLOOKUP(D$5,[1]Teams!$C$4:$AG$16,5,FALSE)</f>
        <v>43</v>
      </c>
      <c r="C10" s="52" t="str">
        <f>HLOOKUP(C$6,[1]Teams!C$4:AF$20,5,FALSE)</f>
        <v>Matthew Petitpas</v>
      </c>
      <c r="D10" s="53" t="s">
        <v>22</v>
      </c>
      <c r="E10" s="54">
        <f t="shared" si="0"/>
        <v>1</v>
      </c>
      <c r="F10" s="54">
        <f t="shared" si="1"/>
        <v>1</v>
      </c>
      <c r="G10" s="54">
        <f t="shared" si="2"/>
        <v>0</v>
      </c>
      <c r="H10" s="55">
        <f t="shared" si="3"/>
        <v>2</v>
      </c>
      <c r="I10" s="56">
        <f>HLOOKUP(K$5,[1]Teams!$C$4:$AG$16,5,FALSE)</f>
        <v>13</v>
      </c>
      <c r="J10" s="52" t="str">
        <f>HLOOKUP(J$6,[1]Teams!C$4:AO$20,5,FALSE)</f>
        <v>Larry Condly</v>
      </c>
      <c r="K10" s="57" t="s">
        <v>22</v>
      </c>
      <c r="L10" s="54">
        <f t="shared" si="4"/>
        <v>0</v>
      </c>
      <c r="M10" s="54">
        <f t="shared" si="5"/>
        <v>0</v>
      </c>
      <c r="N10" s="54">
        <f t="shared" si="6"/>
        <v>0</v>
      </c>
      <c r="O10" s="55">
        <f t="shared" si="7"/>
        <v>0</v>
      </c>
    </row>
    <row r="11" spans="1:24" ht="23.4">
      <c r="A11" s="50">
        <v>4</v>
      </c>
      <c r="B11" s="51">
        <f>HLOOKUP(D$5,[1]Teams!$C$4:$AG$16,6,FALSE)</f>
        <v>44</v>
      </c>
      <c r="C11" s="52" t="str">
        <f>HLOOKUP(C$6,[1]Teams!C$4:AF$20,6,FALSE)</f>
        <v>Michael Luff</v>
      </c>
      <c r="D11" s="53" t="s">
        <v>22</v>
      </c>
      <c r="E11" s="54">
        <f t="shared" si="0"/>
        <v>0</v>
      </c>
      <c r="F11" s="54">
        <f t="shared" si="1"/>
        <v>1</v>
      </c>
      <c r="G11" s="54">
        <f t="shared" si="2"/>
        <v>1</v>
      </c>
      <c r="H11" s="55">
        <f t="shared" si="3"/>
        <v>2</v>
      </c>
      <c r="I11" s="56">
        <f>HLOOKUP(K$5,[1]Teams!$C$4:$AG$16,6,FALSE)</f>
        <v>14</v>
      </c>
      <c r="J11" s="52" t="str">
        <f>HLOOKUP(J$6,[1]Teams!C$4:AO$20,6,FALSE)</f>
        <v>Mark Whitlock</v>
      </c>
      <c r="K11" s="57" t="s">
        <v>22</v>
      </c>
      <c r="L11" s="54">
        <f t="shared" si="4"/>
        <v>0</v>
      </c>
      <c r="M11" s="54">
        <f t="shared" si="5"/>
        <v>0</v>
      </c>
      <c r="N11" s="54">
        <f t="shared" si="6"/>
        <v>0</v>
      </c>
      <c r="O11" s="55">
        <f t="shared" si="7"/>
        <v>0</v>
      </c>
    </row>
    <row r="12" spans="1:24" ht="23.4">
      <c r="A12" s="50">
        <v>5</v>
      </c>
      <c r="B12" s="51">
        <f>HLOOKUP(D$5,[1]Teams!$C$4:$AG$16,7,FALSE)</f>
        <v>45</v>
      </c>
      <c r="C12" s="52" t="str">
        <f>HLOOKUP(C$6,[1]Teams!C$4:AF$20,7,FALSE)</f>
        <v>Mike Clarke</v>
      </c>
      <c r="D12" s="53"/>
      <c r="E12" s="54" t="str">
        <f t="shared" si="0"/>
        <v/>
      </c>
      <c r="F12" s="54" t="str">
        <f t="shared" si="1"/>
        <v/>
      </c>
      <c r="G12" s="54" t="str">
        <f t="shared" si="2"/>
        <v/>
      </c>
      <c r="H12" s="55" t="str">
        <f t="shared" si="3"/>
        <v/>
      </c>
      <c r="I12" s="56">
        <f>HLOOKUP(K$5,[1]Teams!$C$4:$AG$16,7,FALSE)</f>
        <v>15</v>
      </c>
      <c r="J12" s="52" t="str">
        <f>HLOOKUP(J$6,[1]Teams!C$4:AO$20,7,FALSE)</f>
        <v>Sean Keenan</v>
      </c>
      <c r="K12" s="57"/>
      <c r="L12" s="54" t="str">
        <f t="shared" si="4"/>
        <v/>
      </c>
      <c r="M12" s="54" t="str">
        <f t="shared" si="5"/>
        <v/>
      </c>
      <c r="N12" s="54" t="str">
        <f t="shared" si="6"/>
        <v/>
      </c>
      <c r="O12" s="55" t="str">
        <f t="shared" si="7"/>
        <v/>
      </c>
    </row>
    <row r="13" spans="1:24" ht="23.4">
      <c r="A13" s="50">
        <v>6</v>
      </c>
      <c r="B13" s="51">
        <f>HLOOKUP(D$5,[1]Teams!$C$4:$AG$16,8,FALSE)</f>
        <v>46</v>
      </c>
      <c r="C13" s="52" t="str">
        <f>HLOOKUP(C$6,[1]Teams!C$4:AF$20,8,FALSE)</f>
        <v>Rakesh Rajput</v>
      </c>
      <c r="D13" s="53"/>
      <c r="E13" s="54" t="str">
        <f t="shared" si="0"/>
        <v/>
      </c>
      <c r="F13" s="54" t="str">
        <f t="shared" si="1"/>
        <v/>
      </c>
      <c r="G13" s="54" t="str">
        <f t="shared" si="2"/>
        <v/>
      </c>
      <c r="H13" s="55" t="str">
        <f t="shared" si="3"/>
        <v/>
      </c>
      <c r="I13" s="56">
        <f>HLOOKUP(K$5,[1]Teams!$C$4:$AG$16,8,FALSE)</f>
        <v>16</v>
      </c>
      <c r="J13" s="52" t="str">
        <f>HLOOKUP(J$6,[1]Teams!C$4:AO$20,8,FALSE)</f>
        <v>Mike Wood</v>
      </c>
      <c r="K13" s="57" t="s">
        <v>22</v>
      </c>
      <c r="L13" s="54">
        <f t="shared" si="4"/>
        <v>1</v>
      </c>
      <c r="M13" s="54">
        <f t="shared" si="5"/>
        <v>0</v>
      </c>
      <c r="N13" s="54">
        <f t="shared" si="6"/>
        <v>0</v>
      </c>
      <c r="O13" s="55">
        <f t="shared" si="7"/>
        <v>1</v>
      </c>
    </row>
    <row r="14" spans="1:24" ht="23.4">
      <c r="A14" s="50">
        <v>7</v>
      </c>
      <c r="B14" s="51">
        <f>HLOOKUP(D$5,[1]Teams!$C$4:$AG$16,9,FALSE)</f>
        <v>47</v>
      </c>
      <c r="C14" s="52" t="str">
        <f>HLOOKUP(C$6,[1]Teams!C$4:AF$20,9,FALSE)</f>
        <v>Stephen Rafuse</v>
      </c>
      <c r="D14" s="53"/>
      <c r="E14" s="54" t="str">
        <f t="shared" si="0"/>
        <v/>
      </c>
      <c r="F14" s="54" t="str">
        <f t="shared" si="1"/>
        <v/>
      </c>
      <c r="G14" s="54" t="str">
        <f t="shared" si="2"/>
        <v/>
      </c>
      <c r="H14" s="55" t="str">
        <f t="shared" si="3"/>
        <v/>
      </c>
      <c r="I14" s="56">
        <f>HLOOKUP(K$5,[1]Teams!$C$4:$AG$16,9,FALSE)</f>
        <v>17</v>
      </c>
      <c r="J14" s="52" t="str">
        <f>HLOOKUP(J$6,[1]Teams!C$4:AO$20,9,FALSE)</f>
        <v>Wayne Helpard</v>
      </c>
      <c r="K14" s="57" t="s">
        <v>22</v>
      </c>
      <c r="L14" s="54">
        <f t="shared" si="4"/>
        <v>0</v>
      </c>
      <c r="M14" s="54">
        <f t="shared" si="5"/>
        <v>1</v>
      </c>
      <c r="N14" s="54">
        <f t="shared" si="6"/>
        <v>1</v>
      </c>
      <c r="O14" s="55">
        <f t="shared" si="7"/>
        <v>2</v>
      </c>
      <c r="V14" s="5"/>
      <c r="W14" s="5"/>
      <c r="X14" s="5"/>
    </row>
    <row r="15" spans="1:24" ht="23.4">
      <c r="A15" s="50">
        <v>8</v>
      </c>
      <c r="B15" s="51">
        <f>HLOOKUP(D$5,[1]Teams!$C$4:$AG$16,10,FALSE)</f>
        <v>48</v>
      </c>
      <c r="C15" s="52" t="str">
        <f>HLOOKUP(C$6,[1]Teams!C$4:AF$20,10,FALSE)</f>
        <v>Yvon Mayer</v>
      </c>
      <c r="D15" s="53" t="s">
        <v>22</v>
      </c>
      <c r="E15" s="54">
        <f t="shared" si="0"/>
        <v>1</v>
      </c>
      <c r="F15" s="54">
        <f t="shared" si="1"/>
        <v>1</v>
      </c>
      <c r="G15" s="54">
        <f t="shared" si="2"/>
        <v>0</v>
      </c>
      <c r="H15" s="55">
        <f t="shared" si="3"/>
        <v>2</v>
      </c>
      <c r="I15" s="56">
        <f>HLOOKUP(K$5,[1]Teams!$C$4:$AG$16,10,FALSE)</f>
        <v>19</v>
      </c>
      <c r="J15" s="52" t="str">
        <f>HLOOKUP(J$6,[1]Teams!C$4:AO$20,10,FALSE)</f>
        <v>Jeff King *Retired</v>
      </c>
      <c r="K15" s="57"/>
      <c r="L15" s="54" t="str">
        <f t="shared" si="4"/>
        <v/>
      </c>
      <c r="M15" s="54" t="str">
        <f t="shared" si="5"/>
        <v/>
      </c>
      <c r="N15" s="54" t="str">
        <f t="shared" si="6"/>
        <v/>
      </c>
      <c r="O15" s="55" t="str">
        <f t="shared" si="7"/>
        <v/>
      </c>
      <c r="V15" s="5"/>
      <c r="W15" s="5"/>
      <c r="X15" s="5"/>
    </row>
    <row r="16" spans="1:24" ht="21">
      <c r="A16" s="50">
        <v>9</v>
      </c>
      <c r="B16" s="51">
        <v>95</v>
      </c>
      <c r="C16" s="58" t="s">
        <v>23</v>
      </c>
      <c r="D16" s="53" t="s">
        <v>24</v>
      </c>
      <c r="E16" s="54">
        <f t="shared" si="0"/>
        <v>1</v>
      </c>
      <c r="F16" s="54">
        <f t="shared" si="1"/>
        <v>0</v>
      </c>
      <c r="G16" s="54">
        <f t="shared" si="2"/>
        <v>0</v>
      </c>
      <c r="H16" s="55">
        <f t="shared" si="3"/>
        <v>1</v>
      </c>
      <c r="I16" s="56">
        <v>99</v>
      </c>
      <c r="J16" s="58" t="s">
        <v>25</v>
      </c>
      <c r="K16" s="57" t="s">
        <v>24</v>
      </c>
      <c r="L16" s="54">
        <f t="shared" si="4"/>
        <v>1</v>
      </c>
      <c r="M16" s="54">
        <f t="shared" si="5"/>
        <v>0</v>
      </c>
      <c r="N16" s="54">
        <f t="shared" si="6"/>
        <v>0</v>
      </c>
      <c r="O16" s="55">
        <f t="shared" si="7"/>
        <v>1</v>
      </c>
      <c r="V16" s="5"/>
      <c r="W16" s="5"/>
      <c r="X16" s="5"/>
    </row>
    <row r="17" spans="1:25" ht="21">
      <c r="A17" s="50">
        <v>10</v>
      </c>
      <c r="B17" s="51">
        <v>94</v>
      </c>
      <c r="C17" s="58" t="s">
        <v>26</v>
      </c>
      <c r="D17" s="53" t="s">
        <v>24</v>
      </c>
      <c r="E17" s="54">
        <f t="shared" si="0"/>
        <v>2</v>
      </c>
      <c r="F17" s="54">
        <f t="shared" si="1"/>
        <v>1</v>
      </c>
      <c r="G17" s="54">
        <f t="shared" si="2"/>
        <v>0</v>
      </c>
      <c r="H17" s="55">
        <f t="shared" si="3"/>
        <v>3</v>
      </c>
      <c r="I17" s="56">
        <v>98</v>
      </c>
      <c r="J17" s="58" t="s">
        <v>27</v>
      </c>
      <c r="K17" s="57" t="s">
        <v>24</v>
      </c>
      <c r="L17" s="54">
        <f t="shared" si="4"/>
        <v>1</v>
      </c>
      <c r="M17" s="54">
        <f t="shared" si="5"/>
        <v>2</v>
      </c>
      <c r="N17" s="54">
        <f t="shared" si="6"/>
        <v>0</v>
      </c>
      <c r="O17" s="55">
        <f t="shared" si="7"/>
        <v>3</v>
      </c>
      <c r="V17" s="5"/>
      <c r="W17" s="5"/>
      <c r="X17" s="5"/>
    </row>
    <row r="18" spans="1:25" ht="21.6" thickBot="1">
      <c r="A18" s="50">
        <v>11</v>
      </c>
      <c r="B18" s="51">
        <f>HLOOKUP(D$5,[1]Teams!$C$4:$AG$16,13,FALSE)</f>
        <v>0</v>
      </c>
      <c r="C18" s="58"/>
      <c r="D18" s="59"/>
      <c r="E18" s="54" t="str">
        <f t="shared" si="0"/>
        <v/>
      </c>
      <c r="F18" s="54" t="str">
        <f t="shared" si="1"/>
        <v/>
      </c>
      <c r="G18" s="54" t="str">
        <f t="shared" si="2"/>
        <v/>
      </c>
      <c r="H18" s="55" t="str">
        <f t="shared" si="3"/>
        <v/>
      </c>
      <c r="I18" s="60">
        <f>HLOOKUP(K$5,[1]Teams!$C$4:$AG$16,13,FALSE)</f>
        <v>0</v>
      </c>
      <c r="J18" s="61"/>
      <c r="K18" s="62"/>
      <c r="L18" s="63"/>
      <c r="M18" s="63"/>
      <c r="N18" s="63"/>
      <c r="O18" s="55" t="str">
        <f t="shared" si="7"/>
        <v/>
      </c>
      <c r="V18" s="5"/>
      <c r="W18" s="5"/>
      <c r="X18" s="5"/>
    </row>
    <row r="19" spans="1:25" ht="21.6" thickBot="1">
      <c r="A19" s="50">
        <v>12</v>
      </c>
      <c r="B19" s="51">
        <f>HLOOKUP(D$5,[1]Teams!$C$4:$AG$17,14,FALSE)</f>
        <v>0</v>
      </c>
      <c r="C19" s="64">
        <f>HLOOKUP(C$6,[1]Teams!C$4:AF$20,14,FALSE)</f>
        <v>0</v>
      </c>
      <c r="D19" s="65" t="s">
        <v>28</v>
      </c>
      <c r="E19" s="66"/>
      <c r="F19" s="66"/>
      <c r="G19" s="67"/>
      <c r="H19" s="68"/>
      <c r="I19" s="69">
        <f>HLOOKUP(K$5,[1]Teams!$C$4:$AG$17,14,FALSE)</f>
        <v>0</v>
      </c>
      <c r="J19" s="70">
        <f>HLOOKUP(J$6,[1]Teams!C$4:AM$20,14,FALSE)</f>
        <v>0</v>
      </c>
      <c r="K19" s="71" t="s">
        <v>28</v>
      </c>
      <c r="L19" s="72"/>
      <c r="M19" s="72"/>
      <c r="N19" s="73"/>
      <c r="O19" s="68"/>
      <c r="V19" s="5"/>
      <c r="W19" s="5"/>
      <c r="X19" s="5"/>
    </row>
    <row r="20" spans="1:25" ht="26.4" thickBot="1">
      <c r="A20" s="50">
        <v>13</v>
      </c>
      <c r="B20" s="74">
        <f>HLOOKUP(D$5,[1]Teams!$C$4:$AG$16,3,FALSE)</f>
        <v>40</v>
      </c>
      <c r="C20" s="75" t="str">
        <f>HLOOKUP(C$6,[1]Teams!C$4:AF$20,3,FALSE)</f>
        <v>Tony Bonnar</v>
      </c>
      <c r="D20" s="76"/>
      <c r="E20" s="22"/>
      <c r="F20" s="77"/>
      <c r="G20" s="23"/>
      <c r="H20" s="68"/>
      <c r="I20" s="74">
        <f>HLOOKUP(K$5,[1]Teams!$C$4:$AG$16,3,FALSE)</f>
        <v>10</v>
      </c>
      <c r="J20" s="75" t="str">
        <f>HLOOKUP(J$6,[1]Teams!C$4:AO$20,3,FALSE)</f>
        <v>Mark Farrell</v>
      </c>
      <c r="K20" s="76"/>
      <c r="L20" s="22"/>
      <c r="M20" s="77"/>
      <c r="N20" s="23"/>
      <c r="O20" s="68"/>
      <c r="V20" s="5"/>
      <c r="W20" s="5"/>
      <c r="X20" s="5"/>
    </row>
    <row r="21" spans="1:25" ht="30.6" customHeight="1" thickBot="1">
      <c r="A21" s="50">
        <v>14</v>
      </c>
      <c r="B21" s="78" t="str">
        <f>IF(C24&lt;&gt;"","90","")</f>
        <v>90</v>
      </c>
      <c r="C21" s="79"/>
      <c r="D21" s="80"/>
      <c r="E21" s="81"/>
      <c r="F21" s="81"/>
      <c r="G21" s="81"/>
      <c r="H21" s="82"/>
      <c r="I21" s="78">
        <v>100</v>
      </c>
      <c r="J21" s="20" t="s">
        <v>29</v>
      </c>
      <c r="K21" s="20"/>
      <c r="L21" s="83"/>
      <c r="M21" s="83"/>
      <c r="N21" s="84"/>
      <c r="O21" s="68"/>
      <c r="V21" s="5"/>
      <c r="W21" s="5"/>
      <c r="X21" s="5"/>
    </row>
    <row r="22" spans="1:25" ht="24" thickBot="1">
      <c r="B22" s="85" t="s">
        <v>30</v>
      </c>
      <c r="C22" s="86">
        <f>COUNT(goals)</f>
        <v>9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87"/>
      <c r="O22" s="88"/>
      <c r="T22" t="str">
        <f>IF(G6&gt;M6,"Winner","")</f>
        <v>Winner</v>
      </c>
      <c r="U22" s="5" t="str">
        <f>IF(M6&gt;G6,"Winner","")</f>
        <v/>
      </c>
      <c r="V22" s="5"/>
      <c r="W22" s="5"/>
      <c r="X22" s="5"/>
      <c r="Y22" t="str">
        <f>IF(ABS(G6-M6)&lt;5,"No Fluffs","FLUFFS!")</f>
        <v>No Fluffs</v>
      </c>
    </row>
    <row r="23" spans="1:25" s="97" customFormat="1" ht="36" customHeight="1" thickBot="1">
      <c r="A23" s="89"/>
      <c r="B23" s="90"/>
      <c r="C23" s="91" t="s">
        <v>31</v>
      </c>
      <c r="D23" s="92" t="s">
        <v>32</v>
      </c>
      <c r="E23" s="93" t="s">
        <v>33</v>
      </c>
      <c r="F23" s="94"/>
      <c r="G23" s="94"/>
      <c r="H23" s="95"/>
      <c r="I23" s="96" t="s">
        <v>34</v>
      </c>
      <c r="J23" s="96" t="s">
        <v>35</v>
      </c>
      <c r="K23" s="87"/>
      <c r="L23" s="87"/>
      <c r="M23" s="87"/>
      <c r="N23" s="87"/>
      <c r="O23" s="88"/>
      <c r="T23" s="87" t="s">
        <v>36</v>
      </c>
      <c r="U23" s="87" t="s">
        <v>37</v>
      </c>
      <c r="V23" s="87" t="s">
        <v>11</v>
      </c>
      <c r="W23" s="88"/>
      <c r="X23" s="97" t="s">
        <v>38</v>
      </c>
      <c r="Y23" s="97" t="s">
        <v>39</v>
      </c>
    </row>
    <row r="24" spans="1:25" s="97" customFormat="1" ht="36" customHeight="1" thickBot="1">
      <c r="A24" s="89"/>
      <c r="B24" s="98">
        <v>1</v>
      </c>
      <c r="C24" s="99">
        <v>99</v>
      </c>
      <c r="D24" s="100">
        <v>98</v>
      </c>
      <c r="E24" s="101"/>
      <c r="F24" s="102"/>
      <c r="G24" s="102"/>
      <c r="H24" s="103"/>
      <c r="I24" s="104">
        <v>0.73958333333333337</v>
      </c>
      <c r="J24" s="105"/>
      <c r="K24" s="106"/>
      <c r="L24" s="106"/>
      <c r="M24" s="106"/>
      <c r="N24" s="87"/>
      <c r="O24" s="88"/>
      <c r="T24" s="106">
        <f t="shared" ref="T24:T43" si="8">IF(AND(C24&lt;&gt;"",COUNTIF(B$8:B$18,C24)&gt;0),1,0)</f>
        <v>0</v>
      </c>
      <c r="U24" s="106">
        <f t="shared" ref="U24:U43" si="9">IF(AND(C24&lt;&gt;"",COUNTIF(I$8:I$18,C24)&gt;0),1,0)</f>
        <v>1</v>
      </c>
      <c r="V24" s="87">
        <f>T24</f>
        <v>0</v>
      </c>
      <c r="W24" s="88">
        <f>U24</f>
        <v>1</v>
      </c>
      <c r="X24" s="97">
        <f>ABS(V24-W24)</f>
        <v>1</v>
      </c>
    </row>
    <row r="25" spans="1:25" s="97" customFormat="1" ht="36" customHeight="1" thickBot="1">
      <c r="A25" s="89"/>
      <c r="B25" s="98">
        <v>2</v>
      </c>
      <c r="C25" s="99">
        <v>98</v>
      </c>
      <c r="D25" s="100">
        <v>17</v>
      </c>
      <c r="E25" s="101"/>
      <c r="F25" s="102"/>
      <c r="G25" s="102"/>
      <c r="H25" s="103"/>
      <c r="I25" s="104">
        <v>0.6875</v>
      </c>
      <c r="J25" s="105"/>
      <c r="K25" s="106"/>
      <c r="L25" s="106"/>
      <c r="M25" s="106"/>
      <c r="N25" s="87"/>
      <c r="O25" s="88"/>
      <c r="T25" s="106">
        <f t="shared" si="8"/>
        <v>0</v>
      </c>
      <c r="U25" s="106">
        <f t="shared" si="9"/>
        <v>1</v>
      </c>
      <c r="V25" s="87">
        <f>SUM(V24,T25)</f>
        <v>0</v>
      </c>
      <c r="W25" s="87">
        <f>SUM(W24,U25)</f>
        <v>2</v>
      </c>
      <c r="X25" s="97">
        <f t="shared" ref="X25:X43" si="10">ABS(V25-W25)</f>
        <v>2</v>
      </c>
    </row>
    <row r="26" spans="1:25" s="97" customFormat="1" ht="36" customHeight="1" thickBot="1">
      <c r="A26" s="89"/>
      <c r="B26" s="98">
        <v>3</v>
      </c>
      <c r="C26" s="99">
        <v>16</v>
      </c>
      <c r="D26" s="100">
        <v>98</v>
      </c>
      <c r="E26" s="101">
        <v>17</v>
      </c>
      <c r="F26" s="102"/>
      <c r="G26" s="102"/>
      <c r="H26" s="103"/>
      <c r="I26" s="104">
        <v>0.62847222222222221</v>
      </c>
      <c r="J26" s="105"/>
      <c r="K26" s="106"/>
      <c r="L26" s="106"/>
      <c r="M26" s="106"/>
      <c r="N26" s="87"/>
      <c r="O26" s="88"/>
      <c r="T26" s="106">
        <f t="shared" si="8"/>
        <v>0</v>
      </c>
      <c r="U26" s="106">
        <f t="shared" si="9"/>
        <v>1</v>
      </c>
      <c r="V26" s="87">
        <f t="shared" ref="V26:W41" si="11">SUM(V25,T26)</f>
        <v>0</v>
      </c>
      <c r="W26" s="87">
        <f t="shared" si="11"/>
        <v>3</v>
      </c>
      <c r="X26" s="97">
        <f t="shared" si="10"/>
        <v>3</v>
      </c>
    </row>
    <row r="27" spans="1:25" s="97" customFormat="1" ht="36" customHeight="1" thickBot="1">
      <c r="A27" s="89"/>
      <c r="B27" s="98">
        <v>4</v>
      </c>
      <c r="C27" s="99">
        <v>43</v>
      </c>
      <c r="D27" s="100">
        <v>44</v>
      </c>
      <c r="E27" s="101"/>
      <c r="F27" s="102"/>
      <c r="G27" s="102"/>
      <c r="H27" s="103"/>
      <c r="I27" s="104">
        <v>0.58680555555555558</v>
      </c>
      <c r="J27" s="105"/>
      <c r="K27" s="106"/>
      <c r="L27" s="106"/>
      <c r="M27" s="106"/>
      <c r="N27" s="87"/>
      <c r="O27" s="88"/>
      <c r="T27" s="106">
        <f t="shared" si="8"/>
        <v>1</v>
      </c>
      <c r="U27" s="106">
        <f t="shared" si="9"/>
        <v>0</v>
      </c>
      <c r="V27" s="87">
        <f t="shared" si="11"/>
        <v>1</v>
      </c>
      <c r="W27" s="87">
        <f t="shared" si="11"/>
        <v>3</v>
      </c>
      <c r="X27" s="97">
        <f t="shared" si="10"/>
        <v>2</v>
      </c>
    </row>
    <row r="28" spans="1:25" s="97" customFormat="1" ht="36" customHeight="1" thickBot="1">
      <c r="A28" s="89"/>
      <c r="B28" s="98">
        <v>5</v>
      </c>
      <c r="C28" s="99">
        <v>94</v>
      </c>
      <c r="D28" s="100">
        <v>48</v>
      </c>
      <c r="E28" s="101"/>
      <c r="F28" s="102"/>
      <c r="G28" s="102"/>
      <c r="H28" s="103"/>
      <c r="I28" s="104">
        <v>0.54166666666666663</v>
      </c>
      <c r="J28" s="105"/>
      <c r="K28" s="106"/>
      <c r="L28" s="106"/>
      <c r="M28" s="106"/>
      <c r="N28" s="87"/>
      <c r="O28" s="88"/>
      <c r="T28" s="106">
        <f t="shared" si="8"/>
        <v>1</v>
      </c>
      <c r="U28" s="106">
        <f t="shared" si="9"/>
        <v>0</v>
      </c>
      <c r="V28" s="87">
        <f t="shared" si="11"/>
        <v>2</v>
      </c>
      <c r="W28" s="87">
        <f t="shared" si="11"/>
        <v>3</v>
      </c>
      <c r="X28" s="97">
        <f t="shared" si="10"/>
        <v>1</v>
      </c>
    </row>
    <row r="29" spans="1:25" s="97" customFormat="1" ht="36" customHeight="1" thickBot="1">
      <c r="A29" s="89"/>
      <c r="B29" s="98">
        <v>6</v>
      </c>
      <c r="C29" s="99">
        <v>48</v>
      </c>
      <c r="D29" s="100">
        <v>41</v>
      </c>
      <c r="E29" s="101"/>
      <c r="F29" s="102"/>
      <c r="G29" s="102"/>
      <c r="H29" s="103"/>
      <c r="I29" s="104">
        <v>0.3888888888888889</v>
      </c>
      <c r="J29" s="105"/>
      <c r="K29" s="106"/>
      <c r="L29" s="106"/>
      <c r="M29" s="106"/>
      <c r="N29" s="87"/>
      <c r="O29" s="88"/>
      <c r="T29" s="106">
        <f t="shared" si="8"/>
        <v>1</v>
      </c>
      <c r="U29" s="106">
        <f t="shared" si="9"/>
        <v>0</v>
      </c>
      <c r="V29" s="87">
        <f t="shared" si="11"/>
        <v>3</v>
      </c>
      <c r="W29" s="87">
        <f t="shared" si="11"/>
        <v>3</v>
      </c>
      <c r="X29" s="97">
        <f t="shared" si="10"/>
        <v>0</v>
      </c>
    </row>
    <row r="30" spans="1:25" s="97" customFormat="1" ht="36" customHeight="1" thickBot="1">
      <c r="A30" s="89"/>
      <c r="B30" s="98">
        <v>7</v>
      </c>
      <c r="C30" s="99">
        <v>95</v>
      </c>
      <c r="D30" s="100"/>
      <c r="E30" s="101"/>
      <c r="F30" s="102"/>
      <c r="G30" s="102"/>
      <c r="H30" s="103"/>
      <c r="I30" s="104">
        <v>0.32291666666666669</v>
      </c>
      <c r="J30" s="105"/>
      <c r="K30" s="106"/>
      <c r="L30" s="106"/>
      <c r="M30" s="106"/>
      <c r="N30" s="87"/>
      <c r="O30" s="88"/>
      <c r="T30" s="106">
        <f t="shared" si="8"/>
        <v>1</v>
      </c>
      <c r="U30" s="106">
        <f t="shared" si="9"/>
        <v>0</v>
      </c>
      <c r="V30" s="87">
        <f t="shared" si="11"/>
        <v>4</v>
      </c>
      <c r="W30" s="87">
        <f t="shared" si="11"/>
        <v>3</v>
      </c>
      <c r="X30" s="97">
        <f t="shared" si="10"/>
        <v>1</v>
      </c>
    </row>
    <row r="31" spans="1:25" s="97" customFormat="1" ht="36" customHeight="1" thickBot="1">
      <c r="A31" s="89"/>
      <c r="B31" s="98">
        <v>8</v>
      </c>
      <c r="C31" s="99">
        <v>41</v>
      </c>
      <c r="D31" s="100">
        <v>94</v>
      </c>
      <c r="E31" s="101"/>
      <c r="F31" s="102"/>
      <c r="G31" s="102"/>
      <c r="H31" s="103"/>
      <c r="I31" s="104">
        <v>0.27083333333333331</v>
      </c>
      <c r="J31" s="105"/>
      <c r="K31" s="106"/>
      <c r="L31" s="106"/>
      <c r="M31" s="106"/>
      <c r="N31" s="87"/>
      <c r="O31" s="88"/>
      <c r="T31" s="106">
        <f t="shared" si="8"/>
        <v>1</v>
      </c>
      <c r="U31" s="106">
        <f t="shared" si="9"/>
        <v>0</v>
      </c>
      <c r="V31" s="87">
        <f t="shared" si="11"/>
        <v>5</v>
      </c>
      <c r="W31" s="87">
        <f t="shared" si="11"/>
        <v>3</v>
      </c>
      <c r="X31" s="97">
        <f t="shared" si="10"/>
        <v>2</v>
      </c>
    </row>
    <row r="32" spans="1:25" s="97" customFormat="1" ht="36" customHeight="1" thickBot="1">
      <c r="A32" s="89"/>
      <c r="B32" s="98">
        <v>9</v>
      </c>
      <c r="C32" s="99">
        <v>94</v>
      </c>
      <c r="D32" s="100">
        <v>43</v>
      </c>
      <c r="E32" s="101">
        <v>44</v>
      </c>
      <c r="F32" s="102"/>
      <c r="G32" s="102"/>
      <c r="H32" s="103"/>
      <c r="I32" s="104">
        <v>0.23958333333333334</v>
      </c>
      <c r="J32" s="105"/>
      <c r="K32" s="106"/>
      <c r="L32" s="106"/>
      <c r="M32" s="106"/>
      <c r="N32" s="87"/>
      <c r="O32" s="88"/>
      <c r="T32" s="106">
        <f t="shared" si="8"/>
        <v>1</v>
      </c>
      <c r="U32" s="106">
        <f t="shared" si="9"/>
        <v>0</v>
      </c>
      <c r="V32" s="87">
        <f t="shared" si="11"/>
        <v>6</v>
      </c>
      <c r="W32" s="87">
        <f t="shared" si="11"/>
        <v>3</v>
      </c>
      <c r="X32" s="97">
        <f t="shared" si="10"/>
        <v>3</v>
      </c>
    </row>
    <row r="33" spans="1:24" s="97" customFormat="1" ht="36" customHeight="1" thickBot="1">
      <c r="A33" s="89"/>
      <c r="B33" s="98">
        <v>10</v>
      </c>
      <c r="C33" s="99"/>
      <c r="D33" s="100"/>
      <c r="E33" s="101"/>
      <c r="F33" s="102"/>
      <c r="G33" s="102"/>
      <c r="H33" s="103"/>
      <c r="I33" s="104"/>
      <c r="J33" s="105"/>
      <c r="K33" s="106"/>
      <c r="L33" s="106"/>
      <c r="M33" s="106"/>
      <c r="N33" s="87"/>
      <c r="O33" s="88"/>
      <c r="T33" s="106">
        <f t="shared" si="8"/>
        <v>0</v>
      </c>
      <c r="U33" s="106">
        <f t="shared" si="9"/>
        <v>0</v>
      </c>
      <c r="V33" s="87">
        <f t="shared" si="11"/>
        <v>6</v>
      </c>
      <c r="W33" s="87">
        <f t="shared" si="11"/>
        <v>3</v>
      </c>
      <c r="X33" s="97">
        <f t="shared" si="10"/>
        <v>3</v>
      </c>
    </row>
    <row r="34" spans="1:24" s="97" customFormat="1" ht="36" customHeight="1" thickBot="1">
      <c r="A34" s="89"/>
      <c r="B34" s="98">
        <v>11</v>
      </c>
      <c r="C34" s="99"/>
      <c r="D34" s="100"/>
      <c r="E34" s="101"/>
      <c r="F34" s="102"/>
      <c r="G34" s="102"/>
      <c r="H34" s="103"/>
      <c r="I34" s="104"/>
      <c r="J34" s="105"/>
      <c r="K34" s="106"/>
      <c r="L34" s="106"/>
      <c r="M34" s="106"/>
      <c r="N34" s="87"/>
      <c r="O34" s="88"/>
      <c r="T34" s="106">
        <f t="shared" si="8"/>
        <v>0</v>
      </c>
      <c r="U34" s="106">
        <f t="shared" si="9"/>
        <v>0</v>
      </c>
      <c r="V34" s="87">
        <f t="shared" si="11"/>
        <v>6</v>
      </c>
      <c r="W34" s="87">
        <f t="shared" si="11"/>
        <v>3</v>
      </c>
      <c r="X34" s="97">
        <f t="shared" si="10"/>
        <v>3</v>
      </c>
    </row>
    <row r="35" spans="1:24" s="97" customFormat="1" ht="36" customHeight="1" thickBot="1">
      <c r="A35" s="89"/>
      <c r="B35" s="98">
        <v>12</v>
      </c>
      <c r="C35" s="99"/>
      <c r="D35" s="100"/>
      <c r="E35" s="101"/>
      <c r="F35" s="102"/>
      <c r="G35" s="102"/>
      <c r="H35" s="103"/>
      <c r="I35" s="104"/>
      <c r="J35" s="105"/>
      <c r="K35" s="106"/>
      <c r="L35" s="106"/>
      <c r="M35" s="106"/>
      <c r="N35" s="87"/>
      <c r="O35" s="88"/>
      <c r="T35" s="106">
        <f t="shared" si="8"/>
        <v>0</v>
      </c>
      <c r="U35" s="106">
        <f t="shared" si="9"/>
        <v>0</v>
      </c>
      <c r="V35" s="87">
        <f t="shared" si="11"/>
        <v>6</v>
      </c>
      <c r="W35" s="87">
        <f t="shared" si="11"/>
        <v>3</v>
      </c>
      <c r="X35" s="97">
        <f t="shared" si="10"/>
        <v>3</v>
      </c>
    </row>
    <row r="36" spans="1:24" s="97" customFormat="1" ht="36" customHeight="1" thickBot="1">
      <c r="A36" s="89"/>
      <c r="B36" s="98">
        <v>13</v>
      </c>
      <c r="C36" s="99"/>
      <c r="D36" s="100"/>
      <c r="E36" s="101"/>
      <c r="F36" s="102"/>
      <c r="G36" s="102"/>
      <c r="H36" s="103"/>
      <c r="I36" s="104"/>
      <c r="J36" s="105"/>
      <c r="K36" s="106"/>
      <c r="L36" s="106"/>
      <c r="M36" s="106"/>
      <c r="N36" s="87"/>
      <c r="O36" s="88"/>
      <c r="T36" s="106">
        <f t="shared" si="8"/>
        <v>0</v>
      </c>
      <c r="U36" s="106">
        <f t="shared" si="9"/>
        <v>0</v>
      </c>
      <c r="V36" s="87">
        <f t="shared" si="11"/>
        <v>6</v>
      </c>
      <c r="W36" s="87">
        <f t="shared" si="11"/>
        <v>3</v>
      </c>
      <c r="X36" s="97">
        <f t="shared" si="10"/>
        <v>3</v>
      </c>
    </row>
    <row r="37" spans="1:24" s="97" customFormat="1" ht="36" customHeight="1" thickBot="1">
      <c r="A37" s="89"/>
      <c r="B37" s="98">
        <v>14</v>
      </c>
      <c r="C37" s="99"/>
      <c r="D37" s="100"/>
      <c r="E37" s="101"/>
      <c r="F37" s="102"/>
      <c r="G37" s="102"/>
      <c r="H37" s="103"/>
      <c r="I37" s="104"/>
      <c r="J37" s="105"/>
      <c r="K37" s="106"/>
      <c r="L37" s="106"/>
      <c r="M37" s="106"/>
      <c r="N37" s="87"/>
      <c r="O37" s="88"/>
      <c r="T37" s="106">
        <f t="shared" si="8"/>
        <v>0</v>
      </c>
      <c r="U37" s="106">
        <f t="shared" si="9"/>
        <v>0</v>
      </c>
      <c r="V37" s="87">
        <f t="shared" si="11"/>
        <v>6</v>
      </c>
      <c r="W37" s="87">
        <f t="shared" si="11"/>
        <v>3</v>
      </c>
      <c r="X37" s="97">
        <f t="shared" si="10"/>
        <v>3</v>
      </c>
    </row>
    <row r="38" spans="1:24" s="97" customFormat="1" ht="36" customHeight="1" thickBot="1">
      <c r="A38" s="89"/>
      <c r="B38" s="98">
        <v>15</v>
      </c>
      <c r="C38" s="99"/>
      <c r="D38" s="100"/>
      <c r="E38" s="101"/>
      <c r="F38" s="102"/>
      <c r="G38" s="102"/>
      <c r="H38" s="103"/>
      <c r="I38" s="104"/>
      <c r="J38" s="105"/>
      <c r="K38" s="106"/>
      <c r="L38" s="106"/>
      <c r="M38" s="106"/>
      <c r="N38" s="87"/>
      <c r="O38" s="88"/>
      <c r="T38" s="106">
        <f t="shared" si="8"/>
        <v>0</v>
      </c>
      <c r="U38" s="106">
        <f t="shared" si="9"/>
        <v>0</v>
      </c>
      <c r="V38" s="87">
        <f t="shared" si="11"/>
        <v>6</v>
      </c>
      <c r="W38" s="87">
        <f t="shared" si="11"/>
        <v>3</v>
      </c>
      <c r="X38" s="97">
        <f t="shared" si="10"/>
        <v>3</v>
      </c>
    </row>
    <row r="39" spans="1:24" s="97" customFormat="1" ht="36" customHeight="1" thickBot="1">
      <c r="A39" s="89"/>
      <c r="B39" s="98">
        <v>16</v>
      </c>
      <c r="C39" s="99"/>
      <c r="D39" s="100"/>
      <c r="E39" s="101"/>
      <c r="F39" s="102"/>
      <c r="G39" s="102"/>
      <c r="H39" s="103"/>
      <c r="I39" s="104"/>
      <c r="J39" s="105"/>
      <c r="K39" s="106"/>
      <c r="L39" s="106"/>
      <c r="M39" s="106"/>
      <c r="N39" s="87"/>
      <c r="O39" s="88"/>
      <c r="T39" s="106">
        <f t="shared" si="8"/>
        <v>0</v>
      </c>
      <c r="U39" s="106">
        <f t="shared" si="9"/>
        <v>0</v>
      </c>
      <c r="V39" s="87">
        <f t="shared" si="11"/>
        <v>6</v>
      </c>
      <c r="W39" s="87">
        <f t="shared" si="11"/>
        <v>3</v>
      </c>
      <c r="X39" s="97">
        <f t="shared" si="10"/>
        <v>3</v>
      </c>
    </row>
    <row r="40" spans="1:24" s="97" customFormat="1" ht="36" customHeight="1" thickBot="1">
      <c r="A40" s="89"/>
      <c r="B40" s="98">
        <v>17</v>
      </c>
      <c r="C40" s="99"/>
      <c r="D40" s="100"/>
      <c r="E40" s="101"/>
      <c r="F40" s="102"/>
      <c r="G40" s="102"/>
      <c r="H40" s="103"/>
      <c r="I40" s="107"/>
      <c r="J40" s="105"/>
      <c r="K40" s="106"/>
      <c r="L40" s="106"/>
      <c r="M40" s="106"/>
      <c r="N40" s="87"/>
      <c r="O40" s="88"/>
      <c r="T40" s="106">
        <f t="shared" si="8"/>
        <v>0</v>
      </c>
      <c r="U40" s="106">
        <f t="shared" si="9"/>
        <v>0</v>
      </c>
      <c r="V40" s="87">
        <f t="shared" si="11"/>
        <v>6</v>
      </c>
      <c r="W40" s="87">
        <f t="shared" si="11"/>
        <v>3</v>
      </c>
      <c r="X40" s="97">
        <f t="shared" si="10"/>
        <v>3</v>
      </c>
    </row>
    <row r="41" spans="1:24" s="97" customFormat="1" ht="36" customHeight="1" thickBot="1">
      <c r="A41" s="89"/>
      <c r="B41" s="98">
        <v>18</v>
      </c>
      <c r="C41" s="99"/>
      <c r="D41" s="100"/>
      <c r="E41" s="101"/>
      <c r="F41" s="102"/>
      <c r="G41" s="102"/>
      <c r="H41" s="103"/>
      <c r="I41" s="107"/>
      <c r="J41" s="105"/>
      <c r="K41" s="106"/>
      <c r="L41" s="106"/>
      <c r="M41" s="106"/>
      <c r="N41" s="87"/>
      <c r="O41" s="88"/>
      <c r="T41" s="106">
        <f t="shared" si="8"/>
        <v>0</v>
      </c>
      <c r="U41" s="106">
        <f t="shared" si="9"/>
        <v>0</v>
      </c>
      <c r="V41" s="87">
        <f t="shared" si="11"/>
        <v>6</v>
      </c>
      <c r="W41" s="87">
        <f t="shared" si="11"/>
        <v>3</v>
      </c>
      <c r="X41" s="97">
        <f t="shared" si="10"/>
        <v>3</v>
      </c>
    </row>
    <row r="42" spans="1:24" s="97" customFormat="1" ht="36" customHeight="1" thickBot="1">
      <c r="A42" s="89"/>
      <c r="B42" s="98">
        <v>19</v>
      </c>
      <c r="C42" s="99"/>
      <c r="D42" s="100"/>
      <c r="E42" s="101"/>
      <c r="F42" s="102"/>
      <c r="G42" s="102"/>
      <c r="H42" s="103"/>
      <c r="I42" s="107"/>
      <c r="J42" s="105"/>
      <c r="K42" s="106"/>
      <c r="L42" s="106"/>
      <c r="M42" s="106"/>
      <c r="N42" s="87"/>
      <c r="O42" s="88"/>
      <c r="T42" s="106">
        <f t="shared" si="8"/>
        <v>0</v>
      </c>
      <c r="U42" s="106">
        <f t="shared" si="9"/>
        <v>0</v>
      </c>
      <c r="V42" s="87">
        <f>SUM(V41,T42)</f>
        <v>6</v>
      </c>
      <c r="W42" s="87">
        <f>SUM(W41,U42)</f>
        <v>3</v>
      </c>
      <c r="X42" s="97">
        <f t="shared" si="10"/>
        <v>3</v>
      </c>
    </row>
    <row r="43" spans="1:24" s="97" customFormat="1" ht="36" customHeight="1" thickBot="1">
      <c r="A43" s="89"/>
      <c r="B43" s="98">
        <v>20</v>
      </c>
      <c r="C43" s="99"/>
      <c r="D43" s="100"/>
      <c r="E43" s="101"/>
      <c r="F43" s="102"/>
      <c r="G43" s="102"/>
      <c r="H43" s="103"/>
      <c r="I43" s="107"/>
      <c r="J43" s="105"/>
      <c r="K43" s="108"/>
      <c r="L43" s="108"/>
      <c r="M43" s="108"/>
      <c r="N43" s="109"/>
      <c r="O43" s="110"/>
      <c r="T43" s="106">
        <f t="shared" si="8"/>
        <v>0</v>
      </c>
      <c r="U43" s="106">
        <f t="shared" si="9"/>
        <v>0</v>
      </c>
      <c r="V43" s="87">
        <f>SUM(V42,T43)</f>
        <v>6</v>
      </c>
      <c r="W43" s="87">
        <f>SUM(W42,U43)</f>
        <v>3</v>
      </c>
      <c r="X43" s="97">
        <f t="shared" si="10"/>
        <v>3</v>
      </c>
    </row>
    <row r="44" spans="1:24">
      <c r="C44" s="83"/>
    </row>
  </sheetData>
  <mergeCells count="37">
    <mergeCell ref="E43:H43"/>
    <mergeCell ref="E37:H37"/>
    <mergeCell ref="E38:H38"/>
    <mergeCell ref="E39:H39"/>
    <mergeCell ref="E40:H40"/>
    <mergeCell ref="E41:H41"/>
    <mergeCell ref="E42:H42"/>
    <mergeCell ref="E31:H31"/>
    <mergeCell ref="E32:H32"/>
    <mergeCell ref="E33:H33"/>
    <mergeCell ref="E34:H34"/>
    <mergeCell ref="E35:H35"/>
    <mergeCell ref="E36:H36"/>
    <mergeCell ref="E25:H25"/>
    <mergeCell ref="E26:H26"/>
    <mergeCell ref="E27:H27"/>
    <mergeCell ref="E28:H28"/>
    <mergeCell ref="E29:H29"/>
    <mergeCell ref="E30:H30"/>
    <mergeCell ref="C20:D20"/>
    <mergeCell ref="E20:G20"/>
    <mergeCell ref="J20:K20"/>
    <mergeCell ref="L20:N20"/>
    <mergeCell ref="E23:H23"/>
    <mergeCell ref="E24:H24"/>
    <mergeCell ref="E6:F6"/>
    <mergeCell ref="G6:H6"/>
    <mergeCell ref="K6:L6"/>
    <mergeCell ref="M6:N6"/>
    <mergeCell ref="D19:G19"/>
    <mergeCell ref="K19:N19"/>
    <mergeCell ref="E3:F3"/>
    <mergeCell ref="G3:H3"/>
    <mergeCell ref="J3:M3"/>
    <mergeCell ref="E4:F4"/>
    <mergeCell ref="G4:H4"/>
    <mergeCell ref="J4:M4"/>
  </mergeCells>
  <conditionalFormatting sqref="I8:J19 B8:C19">
    <cfRule type="cellIs" dxfId="96" priority="8" operator="equal">
      <formula>0</formula>
    </cfRule>
  </conditionalFormatting>
  <conditionalFormatting sqref="C6 J6">
    <cfRule type="cellIs" dxfId="95" priority="7" stopIfTrue="1" operator="equal">
      <formula>"Purple Heys"</formula>
    </cfRule>
  </conditionalFormatting>
  <conditionalFormatting sqref="C6 J6">
    <cfRule type="cellIs" dxfId="94" priority="1" stopIfTrue="1" operator="equal">
      <formula>"Retribution"</formula>
    </cfRule>
    <cfRule type="cellIs" dxfId="93" priority="2" stopIfTrue="1" operator="equal">
      <formula>"Golden Panthers"</formula>
    </cfRule>
    <cfRule type="cellIs" dxfId="92" priority="3" stopIfTrue="1" operator="equal">
      <formula>"Blue Storm"</formula>
    </cfRule>
    <cfRule type="cellIs" dxfId="91" priority="4" stopIfTrue="1" operator="equal">
      <formula>"The Green Machine"</formula>
    </cfRule>
    <cfRule type="cellIs" dxfId="90" priority="5" stopIfTrue="1" operator="equal">
      <formula>"Red Light District"</formula>
    </cfRule>
    <cfRule type="cellIs" dxfId="89" priority="6" stopIfTrue="1" operator="equal">
      <formula>"Slashing Pumpkins"</formula>
    </cfRule>
  </conditionalFormatting>
  <pageMargins left="0.7" right="0.7" top="0.75" bottom="0.75" header="0.3" footer="0.3"/>
  <pageSetup scale="54" orientation="portrait" blackAndWhite="1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6">
    <pageSetUpPr fitToPage="1"/>
  </sheetPr>
  <dimension ref="A1:Y44"/>
  <sheetViews>
    <sheetView zoomScale="50" zoomScaleNormal="50" workbookViewId="0">
      <selection activeCell="K19" sqref="K19:N19"/>
    </sheetView>
  </sheetViews>
  <sheetFormatPr defaultRowHeight="14.4"/>
  <cols>
    <col min="1" max="1" width="3.6640625" style="1" customWidth="1"/>
    <col min="2" max="2" width="12.5546875" customWidth="1"/>
    <col min="3" max="3" width="31.33203125" style="4" customWidth="1"/>
    <col min="4" max="4" width="14.6640625" customWidth="1"/>
    <col min="5" max="8" width="4.6640625" customWidth="1"/>
    <col min="9" max="9" width="16.109375" customWidth="1"/>
    <col min="10" max="10" width="37.109375" customWidth="1"/>
    <col min="11" max="11" width="14.6640625" customWidth="1"/>
    <col min="12" max="15" width="4.6640625" customWidth="1"/>
    <col min="18" max="18" width="2.88671875" customWidth="1"/>
    <col min="21" max="21" width="14.6640625" style="5" bestFit="1" customWidth="1"/>
  </cols>
  <sheetData>
    <row r="1" spans="1:24" ht="25.8">
      <c r="C1" s="2" t="s">
        <v>0</v>
      </c>
      <c r="D1" s="3">
        <v>4</v>
      </c>
      <c r="F1" s="4">
        <f>SUM(G6,M6)</f>
        <v>12</v>
      </c>
      <c r="G1" s="4" t="str">
        <f>IF(F1&lt;&gt;F2,"MISSED GOAL","")</f>
        <v/>
      </c>
      <c r="H1" s="4"/>
      <c r="I1" s="4"/>
    </row>
    <row r="2" spans="1:24" ht="15" thickBot="1">
      <c r="F2" s="6">
        <f>C22</f>
        <v>12</v>
      </c>
      <c r="G2" s="4"/>
      <c r="H2" s="4"/>
      <c r="I2" s="4"/>
    </row>
    <row r="3" spans="1:24" ht="26.4" customHeight="1" thickBot="1">
      <c r="B3" s="7" t="s">
        <v>1</v>
      </c>
      <c r="C3" s="8">
        <v>42267</v>
      </c>
      <c r="D3" s="9" t="s">
        <v>2</v>
      </c>
      <c r="E3" s="10">
        <v>10</v>
      </c>
      <c r="F3" s="11"/>
      <c r="G3" s="12" t="s">
        <v>3</v>
      </c>
      <c r="H3" s="13"/>
      <c r="I3" s="14" t="s">
        <v>4</v>
      </c>
      <c r="J3" s="15"/>
      <c r="K3" s="16"/>
      <c r="L3" s="16"/>
      <c r="M3" s="16"/>
      <c r="N3" s="17"/>
      <c r="O3" s="18"/>
    </row>
    <row r="4" spans="1:24" ht="26.4" customHeight="1" thickBot="1">
      <c r="B4" s="19" t="s">
        <v>5</v>
      </c>
      <c r="C4" s="20"/>
      <c r="D4" s="21" t="s">
        <v>6</v>
      </c>
      <c r="E4" s="22"/>
      <c r="F4" s="23"/>
      <c r="G4" s="24">
        <f>D1</f>
        <v>4</v>
      </c>
      <c r="H4" s="25"/>
      <c r="I4" s="26"/>
      <c r="J4" s="27"/>
      <c r="K4" s="28"/>
      <c r="L4" s="28"/>
      <c r="M4" s="28"/>
      <c r="N4" s="26"/>
      <c r="O4" s="29"/>
    </row>
    <row r="5" spans="1:24" s="36" customFormat="1" ht="43.2" customHeight="1" thickBot="1">
      <c r="A5" s="30"/>
      <c r="B5" s="31"/>
      <c r="C5" s="32" t="s">
        <v>7</v>
      </c>
      <c r="D5" s="33" t="str">
        <f>CONCATENATE(C6," Numbers")</f>
        <v>The Green Machine Numbers</v>
      </c>
      <c r="E5" s="33"/>
      <c r="F5" s="33"/>
      <c r="G5" s="34"/>
      <c r="H5" s="33"/>
      <c r="I5" s="33" t="s">
        <v>8</v>
      </c>
      <c r="J5" s="33" t="s">
        <v>9</v>
      </c>
      <c r="K5" s="33" t="str">
        <f>CONCATENATE(J6," Numbers")</f>
        <v>Red Light District Numbers</v>
      </c>
      <c r="L5" s="33"/>
      <c r="M5" s="33"/>
      <c r="N5" s="33"/>
      <c r="O5" s="35"/>
      <c r="U5" s="37"/>
    </row>
    <row r="6" spans="1:24" ht="31.95" customHeight="1" thickBot="1">
      <c r="B6" s="38" t="s">
        <v>10</v>
      </c>
      <c r="C6" s="39" t="s">
        <v>49</v>
      </c>
      <c r="D6" s="17"/>
      <c r="E6" s="40" t="s">
        <v>11</v>
      </c>
      <c r="F6" s="41"/>
      <c r="G6" s="42">
        <f>IF(COUNTBLANK(D8:D18)&lt;&gt;11,SUM(E8:E18),"")</f>
        <v>4</v>
      </c>
      <c r="H6" s="43"/>
      <c r="I6" s="38" t="s">
        <v>12</v>
      </c>
      <c r="J6" s="39" t="s">
        <v>58</v>
      </c>
      <c r="K6" s="40" t="s">
        <v>11</v>
      </c>
      <c r="L6" s="41"/>
      <c r="M6" s="42">
        <f>IF(COUNTBLANK(K8:K18)&lt;&gt;11,SUM(L8:L18),"")</f>
        <v>8</v>
      </c>
      <c r="N6" s="43"/>
      <c r="O6" s="18"/>
    </row>
    <row r="7" spans="1:24">
      <c r="B7" s="44" t="s">
        <v>14</v>
      </c>
      <c r="C7" s="45" t="s">
        <v>15</v>
      </c>
      <c r="D7" s="46" t="s">
        <v>16</v>
      </c>
      <c r="E7" s="47" t="s">
        <v>17</v>
      </c>
      <c r="F7" s="47" t="s">
        <v>18</v>
      </c>
      <c r="G7" s="47" t="s">
        <v>19</v>
      </c>
      <c r="H7" s="48" t="s">
        <v>20</v>
      </c>
      <c r="I7" s="49" t="s">
        <v>14</v>
      </c>
      <c r="J7" s="45" t="s">
        <v>15</v>
      </c>
      <c r="K7" s="45" t="s">
        <v>16</v>
      </c>
      <c r="L7" s="47" t="s">
        <v>17</v>
      </c>
      <c r="M7" s="47" t="s">
        <v>21</v>
      </c>
      <c r="N7" s="48" t="s">
        <v>19</v>
      </c>
      <c r="O7" s="48" t="s">
        <v>20</v>
      </c>
    </row>
    <row r="8" spans="1:24" ht="23.4">
      <c r="A8" s="50">
        <v>1</v>
      </c>
      <c r="B8" s="51">
        <f>HLOOKUP(D$5,[1]Teams!$C$4:$AG$16,2,FALSE)</f>
        <v>81</v>
      </c>
      <c r="C8" s="52" t="str">
        <f>HLOOKUP(C$6,[1]Teams!C$4:AF$20,2,FALSE)</f>
        <v>Collin Sleep</v>
      </c>
      <c r="D8" s="53" t="s">
        <v>22</v>
      </c>
      <c r="E8" s="54">
        <f t="shared" ref="E8:E18" si="0">IF(D8&lt;&gt;"",COUNTIF(goals,$B8),"")</f>
        <v>3</v>
      </c>
      <c r="F8" s="54">
        <f t="shared" ref="F8:F18" si="1">IF(D8&lt;&gt;"",COUNTIF(firsts,$B8),"")</f>
        <v>1</v>
      </c>
      <c r="G8" s="54">
        <f t="shared" ref="G8:G18" si="2">IF(D8&lt;&gt;"",COUNTIF(seconds,$B8),"")</f>
        <v>0</v>
      </c>
      <c r="H8" s="55">
        <f t="shared" ref="H8:H18" si="3">IF(D8&lt;&gt;"",SUM(E8:G8),"")</f>
        <v>4</v>
      </c>
      <c r="I8" s="56">
        <f>HLOOKUP(K$5,[1]Teams!$C$4:$AG$16,2,FALSE)</f>
        <v>61</v>
      </c>
      <c r="J8" s="52" t="str">
        <f>HLOOKUP(J$6,[1]Teams!C$4:AO$20,2,FALSE)</f>
        <v>Jon Loubert</v>
      </c>
      <c r="K8" s="57" t="s">
        <v>22</v>
      </c>
      <c r="L8" s="54">
        <f t="shared" ref="L8:L17" si="4">IF(K8&lt;&gt;"",COUNTIF(goals,$I8),"")</f>
        <v>1</v>
      </c>
      <c r="M8" s="54">
        <f t="shared" ref="M8:M17" si="5">IF(K8&lt;&gt;"",COUNTIF(firsts,$I8),"")</f>
        <v>0</v>
      </c>
      <c r="N8" s="54">
        <f t="shared" ref="N8:N17" si="6">IF(K8&lt;&gt;"",COUNTIF(seconds,$I8),"")</f>
        <v>1</v>
      </c>
      <c r="O8" s="55">
        <f t="shared" ref="O8:O18" si="7">IF(K8&lt;&gt;"",SUM(L8:N8),"")</f>
        <v>2</v>
      </c>
    </row>
    <row r="9" spans="1:24" ht="23.4">
      <c r="A9" s="50">
        <v>2</v>
      </c>
      <c r="B9" s="51">
        <f>HLOOKUP(D$5,[1]Teams!$C$4:$AG$16,4,FALSE)</f>
        <v>82</v>
      </c>
      <c r="C9" s="52" t="str">
        <f>HLOOKUP(C$6,[1]Teams!C$4:AF$20,4,FALSE)</f>
        <v>Bryan Letcher</v>
      </c>
      <c r="D9" s="53" t="s">
        <v>22</v>
      </c>
      <c r="E9" s="54">
        <f t="shared" si="0"/>
        <v>0</v>
      </c>
      <c r="F9" s="54">
        <f t="shared" si="1"/>
        <v>1</v>
      </c>
      <c r="G9" s="54">
        <f t="shared" si="2"/>
        <v>0</v>
      </c>
      <c r="H9" s="55">
        <f t="shared" si="3"/>
        <v>1</v>
      </c>
      <c r="I9" s="56">
        <f>HLOOKUP(K$5,[1]Teams!$C$4:$AG$16,4,FALSE)</f>
        <v>62</v>
      </c>
      <c r="J9" s="52" t="str">
        <f>HLOOKUP(J$6,[1]Teams!C$4:AO$20,4,FALSE)</f>
        <v>Cole Tweedy</v>
      </c>
      <c r="K9" s="57" t="s">
        <v>22</v>
      </c>
      <c r="L9" s="54">
        <f t="shared" si="4"/>
        <v>1</v>
      </c>
      <c r="M9" s="54">
        <f t="shared" si="5"/>
        <v>0</v>
      </c>
      <c r="N9" s="54">
        <f t="shared" si="6"/>
        <v>0</v>
      </c>
      <c r="O9" s="55">
        <f t="shared" si="7"/>
        <v>1</v>
      </c>
    </row>
    <row r="10" spans="1:24" ht="23.4">
      <c r="A10" s="50">
        <v>3</v>
      </c>
      <c r="B10" s="51">
        <f>HLOOKUP(D$5,[1]Teams!$C$4:$AG$16,5,FALSE)</f>
        <v>83</v>
      </c>
      <c r="C10" s="52" t="str">
        <f>HLOOKUP(C$6,[1]Teams!C$4:AF$20,5,FALSE)</f>
        <v>Craig Maranda</v>
      </c>
      <c r="D10" s="53" t="s">
        <v>22</v>
      </c>
      <c r="E10" s="54">
        <f t="shared" si="0"/>
        <v>0</v>
      </c>
      <c r="F10" s="54">
        <f t="shared" si="1"/>
        <v>0</v>
      </c>
      <c r="G10" s="54">
        <f t="shared" si="2"/>
        <v>2</v>
      </c>
      <c r="H10" s="55">
        <f t="shared" si="3"/>
        <v>2</v>
      </c>
      <c r="I10" s="56">
        <f>HLOOKUP(K$5,[1]Teams!$C$4:$AG$16,5,FALSE)</f>
        <v>63</v>
      </c>
      <c r="J10" s="52" t="str">
        <f>HLOOKUP(J$6,[1]Teams!C$4:AO$20,5,FALSE)</f>
        <v>Harold Plante</v>
      </c>
      <c r="K10" s="57" t="s">
        <v>22</v>
      </c>
      <c r="L10" s="54">
        <f t="shared" si="4"/>
        <v>2</v>
      </c>
      <c r="M10" s="54">
        <f t="shared" si="5"/>
        <v>3</v>
      </c>
      <c r="N10" s="54">
        <f t="shared" si="6"/>
        <v>1</v>
      </c>
      <c r="O10" s="55">
        <f t="shared" si="7"/>
        <v>6</v>
      </c>
    </row>
    <row r="11" spans="1:24" ht="23.4">
      <c r="A11" s="50">
        <v>4</v>
      </c>
      <c r="B11" s="51">
        <f>HLOOKUP(D$5,[1]Teams!$C$4:$AG$16,6,FALSE)</f>
        <v>84</v>
      </c>
      <c r="C11" s="52" t="str">
        <f>HLOOKUP(C$6,[1]Teams!C$4:AF$20,6,FALSE)</f>
        <v>Matthew Wedge</v>
      </c>
      <c r="D11" s="53" t="s">
        <v>22</v>
      </c>
      <c r="E11" s="54">
        <f t="shared" si="0"/>
        <v>0</v>
      </c>
      <c r="F11" s="54">
        <f t="shared" si="1"/>
        <v>0</v>
      </c>
      <c r="G11" s="54">
        <f t="shared" si="2"/>
        <v>1</v>
      </c>
      <c r="H11" s="55">
        <f t="shared" si="3"/>
        <v>1</v>
      </c>
      <c r="I11" s="56">
        <f>HLOOKUP(K$5,[1]Teams!$C$4:$AG$16,6,FALSE)</f>
        <v>64</v>
      </c>
      <c r="J11" s="52" t="str">
        <f>HLOOKUP(J$6,[1]Teams!C$4:AO$20,6,FALSE)</f>
        <v>Jamie Williams</v>
      </c>
      <c r="K11" s="57" t="s">
        <v>22</v>
      </c>
      <c r="L11" s="54">
        <f t="shared" si="4"/>
        <v>3</v>
      </c>
      <c r="M11" s="54">
        <f t="shared" si="5"/>
        <v>2</v>
      </c>
      <c r="N11" s="54">
        <f t="shared" si="6"/>
        <v>0</v>
      </c>
      <c r="O11" s="55">
        <f t="shared" si="7"/>
        <v>5</v>
      </c>
    </row>
    <row r="12" spans="1:24" ht="23.4">
      <c r="A12" s="50">
        <v>5</v>
      </c>
      <c r="B12" s="51">
        <f>HLOOKUP(D$5,[1]Teams!$C$4:$AG$16,7,FALSE)</f>
        <v>85</v>
      </c>
      <c r="C12" s="52" t="str">
        <f>HLOOKUP(C$6,[1]Teams!C$4:AF$20,7,FALSE)</f>
        <v>Ray Basque</v>
      </c>
      <c r="D12" s="53" t="s">
        <v>22</v>
      </c>
      <c r="E12" s="54">
        <f t="shared" si="0"/>
        <v>0</v>
      </c>
      <c r="F12" s="54">
        <f t="shared" si="1"/>
        <v>0</v>
      </c>
      <c r="G12" s="54">
        <f t="shared" si="2"/>
        <v>0</v>
      </c>
      <c r="H12" s="55">
        <f t="shared" si="3"/>
        <v>0</v>
      </c>
      <c r="I12" s="56">
        <f>HLOOKUP(K$5,[1]Teams!$C$4:$AG$16,7,FALSE)</f>
        <v>65</v>
      </c>
      <c r="J12" s="52" t="str">
        <f>HLOOKUP(J$6,[1]Teams!C$4:AO$20,7,FALSE)</f>
        <v>Matt Davis</v>
      </c>
      <c r="K12" s="57" t="s">
        <v>22</v>
      </c>
      <c r="L12" s="54">
        <f t="shared" si="4"/>
        <v>0</v>
      </c>
      <c r="M12" s="54">
        <f t="shared" si="5"/>
        <v>0</v>
      </c>
      <c r="N12" s="54">
        <f t="shared" si="6"/>
        <v>0</v>
      </c>
      <c r="O12" s="55">
        <f t="shared" si="7"/>
        <v>0</v>
      </c>
    </row>
    <row r="13" spans="1:24" ht="23.4">
      <c r="A13" s="50">
        <v>6</v>
      </c>
      <c r="B13" s="51">
        <f>HLOOKUP(D$5,[1]Teams!$C$4:$AG$16,8,FALSE)</f>
        <v>86</v>
      </c>
      <c r="C13" s="52" t="str">
        <f>HLOOKUP(C$6,[1]Teams!C$4:AF$20,8,FALSE)</f>
        <v>Scott McLean</v>
      </c>
      <c r="D13" s="53"/>
      <c r="E13" s="54" t="str">
        <f t="shared" si="0"/>
        <v/>
      </c>
      <c r="F13" s="54" t="str">
        <f t="shared" si="1"/>
        <v/>
      </c>
      <c r="G13" s="54" t="str">
        <f t="shared" si="2"/>
        <v/>
      </c>
      <c r="H13" s="55" t="str">
        <f t="shared" si="3"/>
        <v/>
      </c>
      <c r="I13" s="56">
        <f>HLOOKUP(K$5,[1]Teams!$C$4:$AG$16,8,FALSE)</f>
        <v>66</v>
      </c>
      <c r="J13" s="52" t="str">
        <f>HLOOKUP(J$6,[1]Teams!C$4:AO$20,8,FALSE)</f>
        <v>Sly Villenueve</v>
      </c>
      <c r="K13" s="57" t="s">
        <v>22</v>
      </c>
      <c r="L13" s="54">
        <f t="shared" si="4"/>
        <v>0</v>
      </c>
      <c r="M13" s="54">
        <f t="shared" si="5"/>
        <v>0</v>
      </c>
      <c r="N13" s="54">
        <f t="shared" si="6"/>
        <v>0</v>
      </c>
      <c r="O13" s="55">
        <f t="shared" si="7"/>
        <v>0</v>
      </c>
    </row>
    <row r="14" spans="1:24" ht="23.4">
      <c r="A14" s="50">
        <v>7</v>
      </c>
      <c r="B14" s="51">
        <f>HLOOKUP(D$5,[1]Teams!$C$4:$AG$16,9,FALSE)</f>
        <v>87</v>
      </c>
      <c r="C14" s="52" t="str">
        <f>HLOOKUP(C$6,[1]Teams!C$4:AF$20,9,FALSE)</f>
        <v>Scott Praught</v>
      </c>
      <c r="D14" s="53"/>
      <c r="E14" s="54" t="str">
        <f t="shared" si="0"/>
        <v/>
      </c>
      <c r="F14" s="54" t="str">
        <f t="shared" si="1"/>
        <v/>
      </c>
      <c r="G14" s="54" t="str">
        <f t="shared" si="2"/>
        <v/>
      </c>
      <c r="H14" s="55" t="str">
        <f t="shared" si="3"/>
        <v/>
      </c>
      <c r="I14" s="56">
        <f>HLOOKUP(K$5,[1]Teams!$C$4:$AG$16,9,FALSE)</f>
        <v>67</v>
      </c>
      <c r="J14" s="52" t="str">
        <f>HLOOKUP(J$6,[1]Teams!C$4:AO$20,9,FALSE)</f>
        <v>Tim O'Leary</v>
      </c>
      <c r="K14" s="57" t="s">
        <v>22</v>
      </c>
      <c r="L14" s="54">
        <f t="shared" si="4"/>
        <v>0</v>
      </c>
      <c r="M14" s="54">
        <f t="shared" si="5"/>
        <v>0</v>
      </c>
      <c r="N14" s="54">
        <f t="shared" si="6"/>
        <v>0</v>
      </c>
      <c r="O14" s="55">
        <f t="shared" si="7"/>
        <v>0</v>
      </c>
      <c r="V14" s="5"/>
      <c r="W14" s="5"/>
      <c r="X14" s="5"/>
    </row>
    <row r="15" spans="1:24" ht="23.4">
      <c r="A15" s="50">
        <v>8</v>
      </c>
      <c r="B15" s="51">
        <f>HLOOKUP(D$5,[1]Teams!$C$4:$AG$16,10,FALSE)</f>
        <v>88</v>
      </c>
      <c r="C15" s="52" t="str">
        <f>HLOOKUP(C$6,[1]Teams!C$4:AF$20,10,FALSE)</f>
        <v>Stephen Atherton</v>
      </c>
      <c r="D15" s="53"/>
      <c r="E15" s="54" t="str">
        <f t="shared" si="0"/>
        <v/>
      </c>
      <c r="F15" s="54" t="str">
        <f t="shared" si="1"/>
        <v/>
      </c>
      <c r="G15" s="54" t="str">
        <f t="shared" si="2"/>
        <v/>
      </c>
      <c r="H15" s="55" t="str">
        <f t="shared" si="3"/>
        <v/>
      </c>
      <c r="I15" s="56">
        <f>HLOOKUP(K$5,[1]Teams!$C$4:$AG$16,10,FALSE)</f>
        <v>68</v>
      </c>
      <c r="J15" s="52" t="str">
        <f>HLOOKUP(J$6,[1]Teams!C$4:AO$20,10,FALSE)</f>
        <v>Troy Doyle</v>
      </c>
      <c r="K15" s="57" t="s">
        <v>22</v>
      </c>
      <c r="L15" s="54">
        <f t="shared" si="4"/>
        <v>1</v>
      </c>
      <c r="M15" s="54">
        <f t="shared" si="5"/>
        <v>1</v>
      </c>
      <c r="N15" s="54">
        <f t="shared" si="6"/>
        <v>2</v>
      </c>
      <c r="O15" s="55">
        <f t="shared" si="7"/>
        <v>4</v>
      </c>
      <c r="V15" s="5"/>
      <c r="W15" s="5"/>
      <c r="X15" s="5"/>
    </row>
    <row r="16" spans="1:24" ht="21">
      <c r="A16" s="50">
        <v>9</v>
      </c>
      <c r="B16" s="51">
        <v>99</v>
      </c>
      <c r="C16" s="58" t="s">
        <v>51</v>
      </c>
      <c r="D16" s="53" t="s">
        <v>24</v>
      </c>
      <c r="E16" s="54">
        <f t="shared" si="0"/>
        <v>1</v>
      </c>
      <c r="F16" s="54">
        <f t="shared" si="1"/>
        <v>2</v>
      </c>
      <c r="G16" s="54">
        <f t="shared" si="2"/>
        <v>0</v>
      </c>
      <c r="H16" s="55">
        <f t="shared" si="3"/>
        <v>3</v>
      </c>
      <c r="I16" s="56">
        <v>99</v>
      </c>
      <c r="J16" s="58"/>
      <c r="K16" s="57"/>
      <c r="L16" s="54" t="str">
        <f t="shared" si="4"/>
        <v/>
      </c>
      <c r="M16" s="54" t="str">
        <f t="shared" si="5"/>
        <v/>
      </c>
      <c r="N16" s="54" t="str">
        <f t="shared" si="6"/>
        <v/>
      </c>
      <c r="O16" s="55" t="str">
        <f t="shared" si="7"/>
        <v/>
      </c>
      <c r="V16" s="5"/>
      <c r="W16" s="5"/>
      <c r="X16" s="5"/>
    </row>
    <row r="17" spans="1:25" ht="21">
      <c r="A17" s="50">
        <v>10</v>
      </c>
      <c r="B17" s="51">
        <v>94</v>
      </c>
      <c r="C17" s="58"/>
      <c r="D17" s="53"/>
      <c r="E17" s="54" t="str">
        <f t="shared" si="0"/>
        <v/>
      </c>
      <c r="F17" s="54" t="str">
        <f t="shared" si="1"/>
        <v/>
      </c>
      <c r="G17" s="54" t="str">
        <f t="shared" si="2"/>
        <v/>
      </c>
      <c r="H17" s="55" t="str">
        <f t="shared" si="3"/>
        <v/>
      </c>
      <c r="I17" s="56">
        <v>98</v>
      </c>
      <c r="J17" s="58"/>
      <c r="K17" s="57"/>
      <c r="L17" s="54" t="str">
        <f t="shared" si="4"/>
        <v/>
      </c>
      <c r="M17" s="54" t="str">
        <f t="shared" si="5"/>
        <v/>
      </c>
      <c r="N17" s="54" t="str">
        <f t="shared" si="6"/>
        <v/>
      </c>
      <c r="O17" s="55" t="str">
        <f t="shared" si="7"/>
        <v/>
      </c>
      <c r="V17" s="5"/>
      <c r="W17" s="5"/>
      <c r="X17" s="5"/>
    </row>
    <row r="18" spans="1:25" ht="21.6" thickBot="1">
      <c r="A18" s="50">
        <v>11</v>
      </c>
      <c r="B18" s="51">
        <f>HLOOKUP(D$5,[1]Teams!$C$4:$AG$16,13,FALSE)</f>
        <v>0</v>
      </c>
      <c r="C18" s="58"/>
      <c r="D18" s="59"/>
      <c r="E18" s="54" t="str">
        <f t="shared" si="0"/>
        <v/>
      </c>
      <c r="F18" s="54" t="str">
        <f t="shared" si="1"/>
        <v/>
      </c>
      <c r="G18" s="54" t="str">
        <f t="shared" si="2"/>
        <v/>
      </c>
      <c r="H18" s="55" t="str">
        <f t="shared" si="3"/>
        <v/>
      </c>
      <c r="I18" s="60">
        <f>HLOOKUP(K$5,[1]Teams!$C$4:$AG$16,13,FALSE)</f>
        <v>0</v>
      </c>
      <c r="J18" s="61"/>
      <c r="K18" s="62"/>
      <c r="L18" s="63"/>
      <c r="M18" s="63"/>
      <c r="N18" s="63"/>
      <c r="O18" s="55" t="str">
        <f t="shared" si="7"/>
        <v/>
      </c>
      <c r="V18" s="5"/>
      <c r="W18" s="5"/>
      <c r="X18" s="5"/>
    </row>
    <row r="19" spans="1:25" ht="21.6" thickBot="1">
      <c r="A19" s="50">
        <v>12</v>
      </c>
      <c r="B19" s="51">
        <f>HLOOKUP(D$5,[1]Teams!$C$4:$AG$17,14,FALSE)</f>
        <v>0</v>
      </c>
      <c r="C19" s="64">
        <f>HLOOKUP(C$6,[1]Teams!C$4:AF$20,14,FALSE)</f>
        <v>0</v>
      </c>
      <c r="D19" s="65" t="s">
        <v>28</v>
      </c>
      <c r="E19" s="66"/>
      <c r="F19" s="66"/>
      <c r="G19" s="67"/>
      <c r="H19" s="68"/>
      <c r="I19" s="69">
        <f>HLOOKUP(K$5,[1]Teams!$C$4:$AG$17,14,FALSE)</f>
        <v>0</v>
      </c>
      <c r="J19" s="70">
        <f>HLOOKUP(J$6,[1]Teams!C$4:AM$20,14,FALSE)</f>
        <v>0</v>
      </c>
      <c r="K19" s="71" t="s">
        <v>28</v>
      </c>
      <c r="L19" s="72"/>
      <c r="M19" s="72"/>
      <c r="N19" s="73"/>
      <c r="O19" s="68"/>
      <c r="V19" s="5"/>
      <c r="W19" s="5"/>
      <c r="X19" s="5"/>
    </row>
    <row r="20" spans="1:25" ht="26.4" thickBot="1">
      <c r="A20" s="50">
        <v>13</v>
      </c>
      <c r="B20" s="74">
        <f>HLOOKUP(D$5,[1]Teams!$C$4:$AG$16,3,FALSE)</f>
        <v>80</v>
      </c>
      <c r="C20" s="75" t="str">
        <f>HLOOKUP(C$6,[1]Teams!C$4:AF$20,3,FALSE)</f>
        <v>Paul Richard</v>
      </c>
      <c r="D20" s="76"/>
      <c r="E20" s="22"/>
      <c r="F20" s="77"/>
      <c r="G20" s="23"/>
      <c r="H20" s="68"/>
      <c r="I20" s="74">
        <f>HLOOKUP(K$5,[1]Teams!$C$4:$AG$16,3,FALSE)</f>
        <v>60</v>
      </c>
      <c r="J20" s="75" t="str">
        <f>HLOOKUP(J$6,[1]Teams!C$4:AO$20,3,FALSE)</f>
        <v>Frederic Mailhot Landry</v>
      </c>
      <c r="K20" s="76"/>
      <c r="L20" s="22"/>
      <c r="M20" s="77"/>
      <c r="N20" s="23"/>
      <c r="O20" s="68"/>
      <c r="V20" s="5"/>
      <c r="W20" s="5"/>
      <c r="X20" s="5"/>
    </row>
    <row r="21" spans="1:25" ht="30.6" customHeight="1" thickBot="1">
      <c r="A21" s="50">
        <v>14</v>
      </c>
      <c r="B21" s="78" t="str">
        <f>IF(C24&lt;&gt;"","90","")</f>
        <v>90</v>
      </c>
      <c r="C21" s="79" t="s">
        <v>62</v>
      </c>
      <c r="D21" s="80"/>
      <c r="E21" s="81"/>
      <c r="F21" s="81"/>
      <c r="G21" s="81"/>
      <c r="H21" s="82"/>
      <c r="I21" s="78">
        <v>100</v>
      </c>
      <c r="J21" s="20" t="s">
        <v>59</v>
      </c>
      <c r="K21" s="20"/>
      <c r="L21" s="83"/>
      <c r="M21" s="83"/>
      <c r="N21" s="84"/>
      <c r="O21" s="68"/>
      <c r="V21" s="5"/>
      <c r="W21" s="5"/>
      <c r="X21" s="5"/>
    </row>
    <row r="22" spans="1:25" ht="24" thickBot="1">
      <c r="B22" s="85" t="s">
        <v>30</v>
      </c>
      <c r="C22" s="86">
        <f>COUNT(goals)</f>
        <v>12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87"/>
      <c r="O22" s="88"/>
      <c r="T22" t="str">
        <f>IF(G6&gt;M6,"Winner","")</f>
        <v/>
      </c>
      <c r="U22" s="5" t="str">
        <f>IF(M6&gt;G6,"Winner","")</f>
        <v>Winner</v>
      </c>
      <c r="V22" s="5"/>
      <c r="W22" s="5"/>
      <c r="X22" s="5"/>
      <c r="Y22" t="str">
        <f>IF(ABS(G6-M6)&lt;5,"No Fluffs","FLUFFS!")</f>
        <v>No Fluffs</v>
      </c>
    </row>
    <row r="23" spans="1:25" s="97" customFormat="1" ht="36" customHeight="1" thickBot="1">
      <c r="A23" s="89"/>
      <c r="B23" s="90"/>
      <c r="C23" s="91" t="s">
        <v>31</v>
      </c>
      <c r="D23" s="92" t="s">
        <v>32</v>
      </c>
      <c r="E23" s="93" t="s">
        <v>33</v>
      </c>
      <c r="F23" s="94"/>
      <c r="G23" s="94"/>
      <c r="H23" s="95"/>
      <c r="I23" s="96" t="s">
        <v>34</v>
      </c>
      <c r="J23" s="96" t="s">
        <v>35</v>
      </c>
      <c r="K23" s="87"/>
      <c r="L23" s="87"/>
      <c r="M23" s="87"/>
      <c r="N23" s="87"/>
      <c r="O23" s="88"/>
      <c r="T23" s="87" t="s">
        <v>36</v>
      </c>
      <c r="U23" s="87" t="s">
        <v>37</v>
      </c>
      <c r="V23" s="87" t="s">
        <v>11</v>
      </c>
      <c r="W23" s="88"/>
      <c r="X23" s="97" t="s">
        <v>38</v>
      </c>
      <c r="Y23" s="97" t="s">
        <v>39</v>
      </c>
    </row>
    <row r="24" spans="1:25" s="97" customFormat="1" ht="36" customHeight="1" thickBot="1">
      <c r="A24" s="89"/>
      <c r="B24" s="98">
        <v>1</v>
      </c>
      <c r="C24" s="99">
        <v>68</v>
      </c>
      <c r="D24" s="100"/>
      <c r="E24" s="101"/>
      <c r="F24" s="102"/>
      <c r="G24" s="102"/>
      <c r="H24" s="103"/>
      <c r="I24" s="104">
        <v>0.80555555555555547</v>
      </c>
      <c r="J24" s="105"/>
      <c r="K24" s="106"/>
      <c r="L24" s="106"/>
      <c r="M24" s="106"/>
      <c r="N24" s="87"/>
      <c r="O24" s="88"/>
      <c r="T24" s="106">
        <f t="shared" ref="T24:T43" si="8">IF(AND(C24&lt;&gt;"",COUNTIF(B$8:B$18,C24)&gt;0),1,0)</f>
        <v>0</v>
      </c>
      <c r="U24" s="106">
        <f t="shared" ref="U24:U43" si="9">IF(AND(C24&lt;&gt;"",COUNTIF(I$8:I$18,C24)&gt;0),1,0)</f>
        <v>1</v>
      </c>
      <c r="V24" s="87">
        <f>T24</f>
        <v>0</v>
      </c>
      <c r="W24" s="88">
        <f>U24</f>
        <v>1</v>
      </c>
      <c r="X24" s="97">
        <f>ABS(V24-W24)</f>
        <v>1</v>
      </c>
    </row>
    <row r="25" spans="1:25" s="97" customFormat="1" ht="36" customHeight="1" thickBot="1">
      <c r="A25" s="89"/>
      <c r="B25" s="98">
        <v>2</v>
      </c>
      <c r="C25" s="99">
        <v>64</v>
      </c>
      <c r="D25" s="100">
        <v>63</v>
      </c>
      <c r="E25" s="101">
        <v>68</v>
      </c>
      <c r="F25" s="102"/>
      <c r="G25" s="102"/>
      <c r="H25" s="103"/>
      <c r="I25" s="104">
        <v>0.76041666666666663</v>
      </c>
      <c r="J25" s="105"/>
      <c r="K25" s="106"/>
      <c r="L25" s="106"/>
      <c r="M25" s="106"/>
      <c r="N25" s="87"/>
      <c r="O25" s="88"/>
      <c r="T25" s="106">
        <f t="shared" si="8"/>
        <v>0</v>
      </c>
      <c r="U25" s="106">
        <f t="shared" si="9"/>
        <v>1</v>
      </c>
      <c r="V25" s="87">
        <f>SUM(V24,T25)</f>
        <v>0</v>
      </c>
      <c r="W25" s="87">
        <f>SUM(W24,U25)</f>
        <v>2</v>
      </c>
      <c r="X25" s="97">
        <f t="shared" ref="X25:X43" si="10">ABS(V25-W25)</f>
        <v>2</v>
      </c>
    </row>
    <row r="26" spans="1:25" s="97" customFormat="1" ht="36" customHeight="1" thickBot="1">
      <c r="A26" s="89"/>
      <c r="B26" s="98">
        <v>3</v>
      </c>
      <c r="C26" s="99">
        <v>99</v>
      </c>
      <c r="D26" s="100">
        <v>81</v>
      </c>
      <c r="E26" s="101"/>
      <c r="F26" s="102"/>
      <c r="G26" s="102"/>
      <c r="H26" s="103"/>
      <c r="I26" s="104">
        <v>0.6875</v>
      </c>
      <c r="J26" s="105"/>
      <c r="K26" s="106"/>
      <c r="L26" s="106"/>
      <c r="M26" s="106"/>
      <c r="N26" s="87"/>
      <c r="O26" s="88"/>
      <c r="T26" s="106">
        <f t="shared" si="8"/>
        <v>1</v>
      </c>
      <c r="U26" s="106">
        <f t="shared" si="9"/>
        <v>1</v>
      </c>
      <c r="V26" s="87">
        <f t="shared" ref="V26:W41" si="11">SUM(V25,T26)</f>
        <v>1</v>
      </c>
      <c r="W26" s="87">
        <f t="shared" si="11"/>
        <v>3</v>
      </c>
      <c r="X26" s="97">
        <f t="shared" si="10"/>
        <v>2</v>
      </c>
    </row>
    <row r="27" spans="1:25" s="97" customFormat="1" ht="36" customHeight="1" thickBot="1">
      <c r="A27" s="89"/>
      <c r="B27" s="98">
        <v>4</v>
      </c>
      <c r="C27" s="99">
        <v>64</v>
      </c>
      <c r="D27" s="100">
        <v>63</v>
      </c>
      <c r="E27" s="101">
        <v>68</v>
      </c>
      <c r="F27" s="102"/>
      <c r="G27" s="102"/>
      <c r="H27" s="103"/>
      <c r="I27" s="104">
        <v>0.63194444444444442</v>
      </c>
      <c r="J27" s="105"/>
      <c r="K27" s="106"/>
      <c r="L27" s="106"/>
      <c r="M27" s="106"/>
      <c r="N27" s="87"/>
      <c r="O27" s="88"/>
      <c r="T27" s="106">
        <f t="shared" si="8"/>
        <v>0</v>
      </c>
      <c r="U27" s="106">
        <f t="shared" si="9"/>
        <v>1</v>
      </c>
      <c r="V27" s="87">
        <f t="shared" si="11"/>
        <v>1</v>
      </c>
      <c r="W27" s="87">
        <f t="shared" si="11"/>
        <v>4</v>
      </c>
      <c r="X27" s="97">
        <f t="shared" si="10"/>
        <v>3</v>
      </c>
    </row>
    <row r="28" spans="1:25" s="97" customFormat="1" ht="36" customHeight="1" thickBot="1">
      <c r="A28" s="89"/>
      <c r="B28" s="98">
        <v>5</v>
      </c>
      <c r="C28" s="99">
        <v>81</v>
      </c>
      <c r="D28" s="100">
        <v>99</v>
      </c>
      <c r="E28" s="101">
        <v>83</v>
      </c>
      <c r="F28" s="102"/>
      <c r="G28" s="102"/>
      <c r="H28" s="103"/>
      <c r="I28" s="104">
        <v>0.48958333333333331</v>
      </c>
      <c r="J28" s="105"/>
      <c r="K28" s="106"/>
      <c r="L28" s="106"/>
      <c r="M28" s="106"/>
      <c r="N28" s="87"/>
      <c r="O28" s="88"/>
      <c r="T28" s="106">
        <f t="shared" si="8"/>
        <v>1</v>
      </c>
      <c r="U28" s="106">
        <f t="shared" si="9"/>
        <v>0</v>
      </c>
      <c r="V28" s="87">
        <f t="shared" si="11"/>
        <v>2</v>
      </c>
      <c r="W28" s="87">
        <f t="shared" si="11"/>
        <v>4</v>
      </c>
      <c r="X28" s="97">
        <f t="shared" si="10"/>
        <v>2</v>
      </c>
    </row>
    <row r="29" spans="1:25" s="97" customFormat="1" ht="36" customHeight="1" thickBot="1">
      <c r="A29" s="89"/>
      <c r="B29" s="98">
        <v>6</v>
      </c>
      <c r="C29" s="99">
        <v>63</v>
      </c>
      <c r="D29" s="100">
        <v>68</v>
      </c>
      <c r="E29" s="101"/>
      <c r="F29" s="102"/>
      <c r="G29" s="102"/>
      <c r="H29" s="103"/>
      <c r="I29" s="104">
        <v>0.3888888888888889</v>
      </c>
      <c r="J29" s="105"/>
      <c r="K29" s="106"/>
      <c r="L29" s="106"/>
      <c r="M29" s="106"/>
      <c r="N29" s="87"/>
      <c r="O29" s="88"/>
      <c r="T29" s="106">
        <f t="shared" si="8"/>
        <v>0</v>
      </c>
      <c r="U29" s="106">
        <f t="shared" si="9"/>
        <v>1</v>
      </c>
      <c r="V29" s="87">
        <f t="shared" si="11"/>
        <v>2</v>
      </c>
      <c r="W29" s="87">
        <f t="shared" si="11"/>
        <v>5</v>
      </c>
      <c r="X29" s="97">
        <f t="shared" si="10"/>
        <v>3</v>
      </c>
    </row>
    <row r="30" spans="1:25" s="97" customFormat="1" ht="36" customHeight="1" thickBot="1">
      <c r="A30" s="89"/>
      <c r="B30" s="98">
        <v>7</v>
      </c>
      <c r="C30" s="99">
        <v>64</v>
      </c>
      <c r="D30" s="100">
        <v>63</v>
      </c>
      <c r="E30" s="101">
        <v>61</v>
      </c>
      <c r="F30" s="102"/>
      <c r="G30" s="102"/>
      <c r="H30" s="103"/>
      <c r="I30" s="104">
        <v>0.34722222222222227</v>
      </c>
      <c r="J30" s="105"/>
      <c r="K30" s="106"/>
      <c r="L30" s="106"/>
      <c r="M30" s="106"/>
      <c r="N30" s="87"/>
      <c r="O30" s="88"/>
      <c r="T30" s="106">
        <f t="shared" si="8"/>
        <v>0</v>
      </c>
      <c r="U30" s="106">
        <f t="shared" si="9"/>
        <v>1</v>
      </c>
      <c r="V30" s="87">
        <f t="shared" si="11"/>
        <v>2</v>
      </c>
      <c r="W30" s="87">
        <f t="shared" si="11"/>
        <v>6</v>
      </c>
      <c r="X30" s="97">
        <f t="shared" si="10"/>
        <v>4</v>
      </c>
    </row>
    <row r="31" spans="1:25" s="97" customFormat="1" ht="36" customHeight="1" thickBot="1">
      <c r="A31" s="89"/>
      <c r="B31" s="98">
        <v>8</v>
      </c>
      <c r="C31" s="99">
        <v>81</v>
      </c>
      <c r="D31" s="100">
        <v>82</v>
      </c>
      <c r="E31" s="101">
        <v>84</v>
      </c>
      <c r="F31" s="102"/>
      <c r="G31" s="102"/>
      <c r="H31" s="103"/>
      <c r="I31" s="104">
        <v>0.31944444444444448</v>
      </c>
      <c r="J31" s="105" t="s">
        <v>63</v>
      </c>
      <c r="K31" s="106"/>
      <c r="L31" s="106"/>
      <c r="M31" s="106"/>
      <c r="N31" s="87"/>
      <c r="O31" s="88"/>
      <c r="T31" s="106">
        <f t="shared" si="8"/>
        <v>1</v>
      </c>
      <c r="U31" s="106">
        <f t="shared" si="9"/>
        <v>0</v>
      </c>
      <c r="V31" s="87">
        <f t="shared" si="11"/>
        <v>3</v>
      </c>
      <c r="W31" s="87">
        <f t="shared" si="11"/>
        <v>6</v>
      </c>
      <c r="X31" s="97">
        <f t="shared" si="10"/>
        <v>3</v>
      </c>
    </row>
    <row r="32" spans="1:25" s="97" customFormat="1" ht="36" customHeight="1" thickBot="1">
      <c r="A32" s="89"/>
      <c r="B32" s="98">
        <v>9</v>
      </c>
      <c r="C32" s="99">
        <v>81</v>
      </c>
      <c r="D32" s="100">
        <v>99</v>
      </c>
      <c r="E32" s="101">
        <v>83</v>
      </c>
      <c r="F32" s="102"/>
      <c r="G32" s="102"/>
      <c r="H32" s="103"/>
      <c r="I32" s="104">
        <v>0.12152777777777778</v>
      </c>
      <c r="J32" s="105"/>
      <c r="K32" s="106"/>
      <c r="L32" s="106"/>
      <c r="M32" s="106"/>
      <c r="N32" s="87"/>
      <c r="O32" s="88"/>
      <c r="T32" s="106">
        <f t="shared" si="8"/>
        <v>1</v>
      </c>
      <c r="U32" s="106">
        <f t="shared" si="9"/>
        <v>0</v>
      </c>
      <c r="V32" s="87">
        <f t="shared" si="11"/>
        <v>4</v>
      </c>
      <c r="W32" s="87">
        <f t="shared" si="11"/>
        <v>6</v>
      </c>
      <c r="X32" s="97">
        <f t="shared" si="10"/>
        <v>2</v>
      </c>
    </row>
    <row r="33" spans="1:25" s="97" customFormat="1" ht="36" customHeight="1" thickBot="1">
      <c r="A33" s="89"/>
      <c r="B33" s="98">
        <v>10</v>
      </c>
      <c r="C33" s="99">
        <v>63</v>
      </c>
      <c r="D33" s="100">
        <v>64</v>
      </c>
      <c r="E33" s="101"/>
      <c r="F33" s="102"/>
      <c r="G33" s="102"/>
      <c r="H33" s="103"/>
      <c r="I33" s="104">
        <v>7.9861111111111105E-2</v>
      </c>
      <c r="J33" s="105"/>
      <c r="K33" s="106"/>
      <c r="L33" s="106"/>
      <c r="M33" s="106"/>
      <c r="N33" s="87"/>
      <c r="O33" s="88"/>
      <c r="T33" s="106">
        <f t="shared" si="8"/>
        <v>0</v>
      </c>
      <c r="U33" s="106">
        <f t="shared" si="9"/>
        <v>1</v>
      </c>
      <c r="V33" s="87">
        <f t="shared" si="11"/>
        <v>4</v>
      </c>
      <c r="W33" s="87">
        <f t="shared" si="11"/>
        <v>7</v>
      </c>
      <c r="X33" s="97">
        <f t="shared" si="10"/>
        <v>3</v>
      </c>
    </row>
    <row r="34" spans="1:25" s="97" customFormat="1" ht="36" customHeight="1" thickBot="1">
      <c r="A34" s="89"/>
      <c r="B34" s="98">
        <v>11</v>
      </c>
      <c r="C34" s="99">
        <v>61</v>
      </c>
      <c r="D34" s="100">
        <v>64</v>
      </c>
      <c r="E34" s="101">
        <v>63</v>
      </c>
      <c r="F34" s="102"/>
      <c r="G34" s="102"/>
      <c r="H34" s="103"/>
      <c r="I34" s="104">
        <v>5.5555555555555552E-2</v>
      </c>
      <c r="J34" s="105"/>
      <c r="K34" s="106"/>
      <c r="L34" s="106"/>
      <c r="M34" s="106"/>
      <c r="N34" s="87"/>
      <c r="O34" s="88"/>
      <c r="T34" s="106">
        <f t="shared" si="8"/>
        <v>0</v>
      </c>
      <c r="U34" s="106">
        <f t="shared" si="9"/>
        <v>1</v>
      </c>
      <c r="V34" s="87">
        <f t="shared" si="11"/>
        <v>4</v>
      </c>
      <c r="W34" s="87">
        <f t="shared" si="11"/>
        <v>8</v>
      </c>
      <c r="X34" s="97">
        <f t="shared" si="10"/>
        <v>4</v>
      </c>
    </row>
    <row r="35" spans="1:25" s="97" customFormat="1" ht="36" customHeight="1" thickBot="1">
      <c r="A35" s="89"/>
      <c r="B35" s="98">
        <v>12</v>
      </c>
      <c r="C35" s="99">
        <v>62</v>
      </c>
      <c r="D35" s="100"/>
      <c r="E35" s="101"/>
      <c r="F35" s="102"/>
      <c r="G35" s="102"/>
      <c r="H35" s="103"/>
      <c r="I35" s="104" t="s">
        <v>64</v>
      </c>
      <c r="J35" s="105" t="s">
        <v>65</v>
      </c>
      <c r="K35" s="106"/>
      <c r="L35" s="106"/>
      <c r="M35" s="106"/>
      <c r="N35" s="87"/>
      <c r="O35" s="88"/>
      <c r="T35" s="106">
        <f t="shared" si="8"/>
        <v>0</v>
      </c>
      <c r="U35" s="106">
        <f t="shared" si="9"/>
        <v>1</v>
      </c>
      <c r="V35" s="87">
        <f t="shared" si="11"/>
        <v>4</v>
      </c>
      <c r="W35" s="87">
        <f t="shared" si="11"/>
        <v>9</v>
      </c>
      <c r="X35" s="97">
        <f t="shared" si="10"/>
        <v>5</v>
      </c>
      <c r="Y35" s="97" t="s">
        <v>54</v>
      </c>
    </row>
    <row r="36" spans="1:25" s="97" customFormat="1" ht="36" customHeight="1" thickBot="1">
      <c r="A36" s="89"/>
      <c r="B36" s="98">
        <v>13</v>
      </c>
      <c r="C36" s="99"/>
      <c r="D36" s="100"/>
      <c r="E36" s="101"/>
      <c r="F36" s="102"/>
      <c r="G36" s="102"/>
      <c r="H36" s="103"/>
      <c r="I36" s="104"/>
      <c r="J36" s="105"/>
      <c r="K36" s="106"/>
      <c r="L36" s="106"/>
      <c r="M36" s="106"/>
      <c r="N36" s="87"/>
      <c r="O36" s="88"/>
      <c r="T36" s="106">
        <f t="shared" si="8"/>
        <v>0</v>
      </c>
      <c r="U36" s="106">
        <f t="shared" si="9"/>
        <v>0</v>
      </c>
      <c r="V36" s="87">
        <f t="shared" si="11"/>
        <v>4</v>
      </c>
      <c r="W36" s="87">
        <f t="shared" si="11"/>
        <v>9</v>
      </c>
      <c r="X36" s="97">
        <f t="shared" si="10"/>
        <v>5</v>
      </c>
    </row>
    <row r="37" spans="1:25" s="97" customFormat="1" ht="36" customHeight="1" thickBot="1">
      <c r="A37" s="89"/>
      <c r="B37" s="98">
        <v>14</v>
      </c>
      <c r="C37" s="99"/>
      <c r="D37" s="100"/>
      <c r="E37" s="101"/>
      <c r="F37" s="102"/>
      <c r="G37" s="102"/>
      <c r="H37" s="103"/>
      <c r="I37" s="104"/>
      <c r="J37" s="105"/>
      <c r="K37" s="106"/>
      <c r="L37" s="106"/>
      <c r="M37" s="106"/>
      <c r="N37" s="87"/>
      <c r="O37" s="88"/>
      <c r="T37" s="106">
        <f t="shared" si="8"/>
        <v>0</v>
      </c>
      <c r="U37" s="106">
        <f t="shared" si="9"/>
        <v>0</v>
      </c>
      <c r="V37" s="87">
        <f t="shared" si="11"/>
        <v>4</v>
      </c>
      <c r="W37" s="87">
        <f t="shared" si="11"/>
        <v>9</v>
      </c>
      <c r="X37" s="97">
        <f t="shared" si="10"/>
        <v>5</v>
      </c>
    </row>
    <row r="38" spans="1:25" s="97" customFormat="1" ht="36" customHeight="1" thickBot="1">
      <c r="A38" s="89"/>
      <c r="B38" s="98">
        <v>15</v>
      </c>
      <c r="C38" s="99"/>
      <c r="D38" s="100"/>
      <c r="E38" s="101"/>
      <c r="F38" s="102"/>
      <c r="G38" s="102"/>
      <c r="H38" s="103"/>
      <c r="I38" s="104"/>
      <c r="J38" s="105"/>
      <c r="K38" s="106"/>
      <c r="L38" s="106"/>
      <c r="M38" s="106"/>
      <c r="N38" s="87"/>
      <c r="O38" s="88"/>
      <c r="T38" s="106">
        <f t="shared" si="8"/>
        <v>0</v>
      </c>
      <c r="U38" s="106">
        <f t="shared" si="9"/>
        <v>0</v>
      </c>
      <c r="V38" s="87">
        <f t="shared" si="11"/>
        <v>4</v>
      </c>
      <c r="W38" s="87">
        <f t="shared" si="11"/>
        <v>9</v>
      </c>
      <c r="X38" s="97">
        <f t="shared" si="10"/>
        <v>5</v>
      </c>
    </row>
    <row r="39" spans="1:25" s="97" customFormat="1" ht="36" customHeight="1" thickBot="1">
      <c r="A39" s="89"/>
      <c r="B39" s="98">
        <v>16</v>
      </c>
      <c r="C39" s="99"/>
      <c r="D39" s="100"/>
      <c r="E39" s="101"/>
      <c r="F39" s="102"/>
      <c r="G39" s="102"/>
      <c r="H39" s="103"/>
      <c r="I39" s="104"/>
      <c r="J39" s="105"/>
      <c r="K39" s="106"/>
      <c r="L39" s="106"/>
      <c r="M39" s="106"/>
      <c r="N39" s="87"/>
      <c r="O39" s="88"/>
      <c r="T39" s="106">
        <f t="shared" si="8"/>
        <v>0</v>
      </c>
      <c r="U39" s="106">
        <f t="shared" si="9"/>
        <v>0</v>
      </c>
      <c r="V39" s="87">
        <f t="shared" si="11"/>
        <v>4</v>
      </c>
      <c r="W39" s="87">
        <f t="shared" si="11"/>
        <v>9</v>
      </c>
      <c r="X39" s="97">
        <f t="shared" si="10"/>
        <v>5</v>
      </c>
    </row>
    <row r="40" spans="1:25" s="97" customFormat="1" ht="36" customHeight="1" thickBot="1">
      <c r="A40" s="89"/>
      <c r="B40" s="98">
        <v>17</v>
      </c>
      <c r="C40" s="99"/>
      <c r="D40" s="100"/>
      <c r="E40" s="101"/>
      <c r="F40" s="102"/>
      <c r="G40" s="102"/>
      <c r="H40" s="103"/>
      <c r="I40" s="107"/>
      <c r="J40" s="105"/>
      <c r="K40" s="106"/>
      <c r="L40" s="106"/>
      <c r="M40" s="106"/>
      <c r="N40" s="87"/>
      <c r="O40" s="88"/>
      <c r="T40" s="106">
        <f t="shared" si="8"/>
        <v>0</v>
      </c>
      <c r="U40" s="106">
        <f t="shared" si="9"/>
        <v>0</v>
      </c>
      <c r="V40" s="87">
        <f t="shared" si="11"/>
        <v>4</v>
      </c>
      <c r="W40" s="87">
        <f t="shared" si="11"/>
        <v>9</v>
      </c>
      <c r="X40" s="97">
        <f t="shared" si="10"/>
        <v>5</v>
      </c>
    </row>
    <row r="41" spans="1:25" s="97" customFormat="1" ht="36" customHeight="1" thickBot="1">
      <c r="A41" s="89"/>
      <c r="B41" s="98">
        <v>18</v>
      </c>
      <c r="C41" s="99"/>
      <c r="D41" s="100"/>
      <c r="E41" s="101"/>
      <c r="F41" s="102"/>
      <c r="G41" s="102"/>
      <c r="H41" s="103"/>
      <c r="I41" s="107"/>
      <c r="J41" s="105"/>
      <c r="K41" s="106"/>
      <c r="L41" s="106"/>
      <c r="M41" s="106"/>
      <c r="N41" s="87"/>
      <c r="O41" s="88"/>
      <c r="T41" s="106">
        <f t="shared" si="8"/>
        <v>0</v>
      </c>
      <c r="U41" s="106">
        <f t="shared" si="9"/>
        <v>0</v>
      </c>
      <c r="V41" s="87">
        <f t="shared" si="11"/>
        <v>4</v>
      </c>
      <c r="W41" s="87">
        <f t="shared" si="11"/>
        <v>9</v>
      </c>
      <c r="X41" s="97">
        <f t="shared" si="10"/>
        <v>5</v>
      </c>
    </row>
    <row r="42" spans="1:25" s="97" customFormat="1" ht="36" customHeight="1" thickBot="1">
      <c r="A42" s="89"/>
      <c r="B42" s="98">
        <v>19</v>
      </c>
      <c r="C42" s="99"/>
      <c r="D42" s="100"/>
      <c r="E42" s="101"/>
      <c r="F42" s="102"/>
      <c r="G42" s="102"/>
      <c r="H42" s="103"/>
      <c r="I42" s="107"/>
      <c r="J42" s="105"/>
      <c r="K42" s="106"/>
      <c r="L42" s="106"/>
      <c r="M42" s="106"/>
      <c r="N42" s="87"/>
      <c r="O42" s="88"/>
      <c r="T42" s="106">
        <f t="shared" si="8"/>
        <v>0</v>
      </c>
      <c r="U42" s="106">
        <f t="shared" si="9"/>
        <v>0</v>
      </c>
      <c r="V42" s="87">
        <f>SUM(V41,T42)</f>
        <v>4</v>
      </c>
      <c r="W42" s="87">
        <f>SUM(W41,U42)</f>
        <v>9</v>
      </c>
      <c r="X42" s="97">
        <f t="shared" si="10"/>
        <v>5</v>
      </c>
    </row>
    <row r="43" spans="1:25" s="97" customFormat="1" ht="36" customHeight="1" thickBot="1">
      <c r="A43" s="89"/>
      <c r="B43" s="98">
        <v>20</v>
      </c>
      <c r="C43" s="99"/>
      <c r="D43" s="100"/>
      <c r="E43" s="101"/>
      <c r="F43" s="102"/>
      <c r="G43" s="102"/>
      <c r="H43" s="103"/>
      <c r="I43" s="107"/>
      <c r="J43" s="105"/>
      <c r="K43" s="108"/>
      <c r="L43" s="108"/>
      <c r="M43" s="108"/>
      <c r="N43" s="109"/>
      <c r="O43" s="110"/>
      <c r="T43" s="106">
        <f t="shared" si="8"/>
        <v>0</v>
      </c>
      <c r="U43" s="106">
        <f t="shared" si="9"/>
        <v>0</v>
      </c>
      <c r="V43" s="87">
        <f>SUM(V42,T43)</f>
        <v>4</v>
      </c>
      <c r="W43" s="87">
        <f>SUM(W42,U43)</f>
        <v>9</v>
      </c>
      <c r="X43" s="97">
        <f t="shared" si="10"/>
        <v>5</v>
      </c>
    </row>
    <row r="44" spans="1:25">
      <c r="C44" s="83"/>
    </row>
  </sheetData>
  <mergeCells count="37">
    <mergeCell ref="E43:H43"/>
    <mergeCell ref="E37:H37"/>
    <mergeCell ref="E38:H38"/>
    <mergeCell ref="E39:H39"/>
    <mergeCell ref="E40:H40"/>
    <mergeCell ref="E41:H41"/>
    <mergeCell ref="E42:H42"/>
    <mergeCell ref="E31:H31"/>
    <mergeCell ref="E32:H32"/>
    <mergeCell ref="E33:H33"/>
    <mergeCell ref="E34:H34"/>
    <mergeCell ref="E35:H35"/>
    <mergeCell ref="E36:H36"/>
    <mergeCell ref="E25:H25"/>
    <mergeCell ref="E26:H26"/>
    <mergeCell ref="E27:H27"/>
    <mergeCell ref="E28:H28"/>
    <mergeCell ref="E29:H29"/>
    <mergeCell ref="E30:H30"/>
    <mergeCell ref="C20:D20"/>
    <mergeCell ref="E20:G20"/>
    <mergeCell ref="J20:K20"/>
    <mergeCell ref="L20:N20"/>
    <mergeCell ref="E23:H23"/>
    <mergeCell ref="E24:H24"/>
    <mergeCell ref="E6:F6"/>
    <mergeCell ref="G6:H6"/>
    <mergeCell ref="K6:L6"/>
    <mergeCell ref="M6:N6"/>
    <mergeCell ref="D19:G19"/>
    <mergeCell ref="K19:N19"/>
    <mergeCell ref="E3:F3"/>
    <mergeCell ref="G3:H3"/>
    <mergeCell ref="J3:M3"/>
    <mergeCell ref="E4:F4"/>
    <mergeCell ref="G4:H4"/>
    <mergeCell ref="J4:M4"/>
  </mergeCells>
  <conditionalFormatting sqref="I8:J19 B8:C19">
    <cfRule type="cellIs" dxfId="24" priority="8" operator="equal">
      <formula>0</formula>
    </cfRule>
  </conditionalFormatting>
  <conditionalFormatting sqref="C6 J6">
    <cfRule type="cellIs" dxfId="23" priority="7" stopIfTrue="1" operator="equal">
      <formula>"Purple Heys"</formula>
    </cfRule>
  </conditionalFormatting>
  <conditionalFormatting sqref="C6 J6">
    <cfRule type="cellIs" dxfId="22" priority="1" stopIfTrue="1" operator="equal">
      <formula>"Retribution"</formula>
    </cfRule>
    <cfRule type="cellIs" dxfId="21" priority="2" stopIfTrue="1" operator="equal">
      <formula>"Golden Panthers"</formula>
    </cfRule>
    <cfRule type="cellIs" dxfId="20" priority="3" stopIfTrue="1" operator="equal">
      <formula>"Blue Storm"</formula>
    </cfRule>
    <cfRule type="cellIs" dxfId="19" priority="4" stopIfTrue="1" operator="equal">
      <formula>"The Green Machine"</formula>
    </cfRule>
    <cfRule type="cellIs" dxfId="18" priority="5" stopIfTrue="1" operator="equal">
      <formula>"Red Light District"</formula>
    </cfRule>
    <cfRule type="cellIs" dxfId="17" priority="6" stopIfTrue="1" operator="equal">
      <formula>"Slashing Pumpkins"</formula>
    </cfRule>
  </conditionalFormatting>
  <pageMargins left="0.7" right="0.7" top="0.75" bottom="0.75" header="0.3" footer="0.3"/>
  <pageSetup scale="54" orientation="portrait" blackAndWhite="1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7">
    <pageSetUpPr fitToPage="1"/>
  </sheetPr>
  <dimension ref="A1:Y44"/>
  <sheetViews>
    <sheetView topLeftCell="A4" zoomScale="50" zoomScaleNormal="50" workbookViewId="0">
      <selection activeCell="K19" sqref="K19:N19"/>
    </sheetView>
  </sheetViews>
  <sheetFormatPr defaultRowHeight="14.4"/>
  <cols>
    <col min="1" max="1" width="3.6640625" style="1" customWidth="1"/>
    <col min="2" max="2" width="12.5546875" customWidth="1"/>
    <col min="3" max="3" width="31.33203125" style="4" customWidth="1"/>
    <col min="4" max="4" width="14.6640625" customWidth="1"/>
    <col min="5" max="8" width="4.6640625" customWidth="1"/>
    <col min="9" max="9" width="16.109375" customWidth="1"/>
    <col min="10" max="10" width="37.109375" customWidth="1"/>
    <col min="11" max="11" width="14.6640625" customWidth="1"/>
    <col min="12" max="15" width="4.6640625" customWidth="1"/>
    <col min="18" max="18" width="2.88671875" customWidth="1"/>
    <col min="21" max="21" width="14.6640625" style="5" bestFit="1" customWidth="1"/>
  </cols>
  <sheetData>
    <row r="1" spans="1:24" ht="25.8">
      <c r="C1" s="2" t="s">
        <v>0</v>
      </c>
      <c r="D1" s="3">
        <v>4</v>
      </c>
      <c r="F1" s="4">
        <f>SUM(G6,M6)</f>
        <v>8</v>
      </c>
      <c r="G1" s="4" t="str">
        <f>IF(F1&lt;&gt;F2,"MISSED GOAL","")</f>
        <v/>
      </c>
      <c r="H1" s="4"/>
      <c r="I1" s="4"/>
    </row>
    <row r="2" spans="1:24" ht="15" thickBot="1">
      <c r="F2" s="6">
        <f>C22</f>
        <v>8</v>
      </c>
      <c r="G2" s="4"/>
      <c r="H2" s="4"/>
      <c r="I2" s="4"/>
    </row>
    <row r="3" spans="1:24" ht="26.4" customHeight="1" thickBot="1">
      <c r="B3" s="7" t="s">
        <v>1</v>
      </c>
      <c r="C3" s="8">
        <v>42267</v>
      </c>
      <c r="D3" s="9" t="s">
        <v>2</v>
      </c>
      <c r="E3" s="10">
        <v>11</v>
      </c>
      <c r="F3" s="11"/>
      <c r="G3" s="12" t="s">
        <v>3</v>
      </c>
      <c r="H3" s="13"/>
      <c r="I3" s="14" t="s">
        <v>4</v>
      </c>
      <c r="J3" s="15"/>
      <c r="K3" s="16"/>
      <c r="L3" s="16"/>
      <c r="M3" s="16"/>
      <c r="N3" s="17"/>
      <c r="O3" s="18"/>
    </row>
    <row r="4" spans="1:24" ht="26.4" customHeight="1" thickBot="1">
      <c r="B4" s="19" t="s">
        <v>5</v>
      </c>
      <c r="C4" s="20"/>
      <c r="D4" s="21" t="s">
        <v>6</v>
      </c>
      <c r="E4" s="22"/>
      <c r="F4" s="23"/>
      <c r="G4" s="24">
        <f>D1</f>
        <v>4</v>
      </c>
      <c r="H4" s="25"/>
      <c r="I4" s="26"/>
      <c r="J4" s="27"/>
      <c r="K4" s="28"/>
      <c r="L4" s="28"/>
      <c r="M4" s="28"/>
      <c r="N4" s="26"/>
      <c r="O4" s="29"/>
    </row>
    <row r="5" spans="1:24" s="36" customFormat="1" ht="43.2" customHeight="1" thickBot="1">
      <c r="A5" s="30"/>
      <c r="B5" s="31"/>
      <c r="C5" s="32" t="s">
        <v>7</v>
      </c>
      <c r="D5" s="33" t="str">
        <f>CONCATENATE(C6," Numbers")</f>
        <v>Purple Heys Numbers</v>
      </c>
      <c r="E5" s="33"/>
      <c r="F5" s="33"/>
      <c r="G5" s="34"/>
      <c r="H5" s="33"/>
      <c r="I5" s="33" t="s">
        <v>8</v>
      </c>
      <c r="J5" s="33" t="s">
        <v>9</v>
      </c>
      <c r="K5" s="33" t="str">
        <f>CONCATENATE(J6," Numbers")</f>
        <v>Slashing Pumpkins Numbers</v>
      </c>
      <c r="L5" s="33"/>
      <c r="M5" s="33"/>
      <c r="N5" s="33"/>
      <c r="O5" s="35"/>
      <c r="U5" s="37"/>
    </row>
    <row r="6" spans="1:24" ht="31.95" customHeight="1" thickBot="1">
      <c r="B6" s="38" t="s">
        <v>10</v>
      </c>
      <c r="C6" s="39" t="s">
        <v>50</v>
      </c>
      <c r="D6" s="17"/>
      <c r="E6" s="40" t="s">
        <v>11</v>
      </c>
      <c r="F6" s="41"/>
      <c r="G6" s="42">
        <f>IF(COUNTBLANK(D8:D18)&lt;&gt;11,SUM(E8:E18),"")</f>
        <v>3</v>
      </c>
      <c r="H6" s="43"/>
      <c r="I6" s="38" t="s">
        <v>12</v>
      </c>
      <c r="J6" s="39" t="s">
        <v>7</v>
      </c>
      <c r="K6" s="40" t="s">
        <v>11</v>
      </c>
      <c r="L6" s="41"/>
      <c r="M6" s="42">
        <f>IF(COUNTBLANK(K8:K18)&lt;&gt;11,SUM(L8:L18),"")</f>
        <v>5</v>
      </c>
      <c r="N6" s="43"/>
      <c r="O6" s="18"/>
    </row>
    <row r="7" spans="1:24">
      <c r="B7" s="44" t="s">
        <v>14</v>
      </c>
      <c r="C7" s="45" t="s">
        <v>15</v>
      </c>
      <c r="D7" s="46" t="s">
        <v>16</v>
      </c>
      <c r="E7" s="47" t="s">
        <v>17</v>
      </c>
      <c r="F7" s="47" t="s">
        <v>18</v>
      </c>
      <c r="G7" s="47" t="s">
        <v>19</v>
      </c>
      <c r="H7" s="48" t="s">
        <v>20</v>
      </c>
      <c r="I7" s="49" t="s">
        <v>14</v>
      </c>
      <c r="J7" s="45" t="s">
        <v>15</v>
      </c>
      <c r="K7" s="45" t="s">
        <v>16</v>
      </c>
      <c r="L7" s="47" t="s">
        <v>17</v>
      </c>
      <c r="M7" s="47" t="s">
        <v>21</v>
      </c>
      <c r="N7" s="48" t="s">
        <v>19</v>
      </c>
      <c r="O7" s="48" t="s">
        <v>20</v>
      </c>
    </row>
    <row r="8" spans="1:24" ht="23.4">
      <c r="A8" s="50">
        <v>1</v>
      </c>
      <c r="B8" s="51">
        <f>HLOOKUP(D$5,[1]Teams!$C$4:$AG$16,2,FALSE)</f>
        <v>31</v>
      </c>
      <c r="C8" s="52" t="str">
        <f>HLOOKUP(C$6,[1]Teams!C$4:AF$20,2,FALSE)</f>
        <v>Mike Connor</v>
      </c>
      <c r="D8" s="53" t="s">
        <v>22</v>
      </c>
      <c r="E8" s="54">
        <f t="shared" ref="E8:E18" si="0">IF(D8&lt;&gt;"",COUNTIF(goals,$B8),"")</f>
        <v>0</v>
      </c>
      <c r="F8" s="54">
        <f t="shared" ref="F8:F18" si="1">IF(D8&lt;&gt;"",COUNTIF(firsts,$B8),"")</f>
        <v>1</v>
      </c>
      <c r="G8" s="54">
        <f t="shared" ref="G8:G18" si="2">IF(D8&lt;&gt;"",COUNTIF(seconds,$B8),"")</f>
        <v>0</v>
      </c>
      <c r="H8" s="55">
        <f t="shared" ref="H8:H18" si="3">IF(D8&lt;&gt;"",SUM(E8:G8),"")</f>
        <v>1</v>
      </c>
      <c r="I8" s="56">
        <f>HLOOKUP(K$5,[1]Teams!$C$4:$AG$16,2,FALSE)</f>
        <v>21</v>
      </c>
      <c r="J8" s="52" t="str">
        <f>HLOOKUP(J$6,[1]Teams!C$4:AO$20,2,FALSE)</f>
        <v>James Campbell</v>
      </c>
      <c r="K8" s="57" t="s">
        <v>22</v>
      </c>
      <c r="L8" s="54">
        <f t="shared" ref="L8:L17" si="4">IF(K8&lt;&gt;"",COUNTIF(goals,$I8),"")</f>
        <v>0</v>
      </c>
      <c r="M8" s="54">
        <f t="shared" ref="M8:M17" si="5">IF(K8&lt;&gt;"",COUNTIF(firsts,$I8),"")</f>
        <v>0</v>
      </c>
      <c r="N8" s="54">
        <f t="shared" ref="N8:N17" si="6">IF(K8&lt;&gt;"",COUNTIF(seconds,$I8),"")</f>
        <v>0</v>
      </c>
      <c r="O8" s="55">
        <f t="shared" ref="O8:O18" si="7">IF(K8&lt;&gt;"",SUM(L8:N8),"")</f>
        <v>0</v>
      </c>
    </row>
    <row r="9" spans="1:24" ht="23.4">
      <c r="A9" s="50">
        <v>2</v>
      </c>
      <c r="B9" s="51">
        <f>HLOOKUP(D$5,[1]Teams!$C$4:$AG$16,4,FALSE)</f>
        <v>32</v>
      </c>
      <c r="C9" s="52" t="str">
        <f>HLOOKUP(C$6,[1]Teams!C$4:AF$20,4,FALSE)</f>
        <v>Ben Warren</v>
      </c>
      <c r="D9" s="53" t="s">
        <v>22</v>
      </c>
      <c r="E9" s="54">
        <f t="shared" si="0"/>
        <v>0</v>
      </c>
      <c r="F9" s="54">
        <f t="shared" si="1"/>
        <v>0</v>
      </c>
      <c r="G9" s="54">
        <f t="shared" si="2"/>
        <v>0</v>
      </c>
      <c r="H9" s="55">
        <f t="shared" si="3"/>
        <v>0</v>
      </c>
      <c r="I9" s="56">
        <f>HLOOKUP(K$5,[1]Teams!$C$4:$AG$16,4,FALSE)</f>
        <v>22</v>
      </c>
      <c r="J9" s="52" t="str">
        <f>HLOOKUP(J$6,[1]Teams!C$4:AO$20,4,FALSE)</f>
        <v>Doug Virtue</v>
      </c>
      <c r="K9" s="57"/>
      <c r="L9" s="54" t="str">
        <f t="shared" si="4"/>
        <v/>
      </c>
      <c r="M9" s="54" t="str">
        <f t="shared" si="5"/>
        <v/>
      </c>
      <c r="N9" s="54" t="str">
        <f t="shared" si="6"/>
        <v/>
      </c>
      <c r="O9" s="55" t="str">
        <f t="shared" si="7"/>
        <v/>
      </c>
    </row>
    <row r="10" spans="1:24" ht="23.4">
      <c r="A10" s="50">
        <v>3</v>
      </c>
      <c r="B10" s="51">
        <f>HLOOKUP(D$5,[1]Teams!$C$4:$AG$16,5,FALSE)</f>
        <v>33</v>
      </c>
      <c r="C10" s="52" t="str">
        <f>HLOOKUP(C$6,[1]Teams!C$4:AF$20,5,FALSE)</f>
        <v>Carl Brown</v>
      </c>
      <c r="D10" s="53" t="s">
        <v>22</v>
      </c>
      <c r="E10" s="54">
        <f t="shared" si="0"/>
        <v>0</v>
      </c>
      <c r="F10" s="54">
        <f t="shared" si="1"/>
        <v>0</v>
      </c>
      <c r="G10" s="54">
        <f t="shared" si="2"/>
        <v>0</v>
      </c>
      <c r="H10" s="55">
        <f t="shared" si="3"/>
        <v>0</v>
      </c>
      <c r="I10" s="56">
        <f>HLOOKUP(K$5,[1]Teams!$C$4:$AG$16,5,FALSE)</f>
        <v>23</v>
      </c>
      <c r="J10" s="52" t="str">
        <f>HLOOKUP(J$6,[1]Teams!C$4:AO$20,5,FALSE)</f>
        <v>Jacob Wilson</v>
      </c>
      <c r="K10" s="57" t="s">
        <v>22</v>
      </c>
      <c r="L10" s="54">
        <f t="shared" si="4"/>
        <v>1</v>
      </c>
      <c r="M10" s="54">
        <f t="shared" si="5"/>
        <v>0</v>
      </c>
      <c r="N10" s="54">
        <f t="shared" si="6"/>
        <v>0</v>
      </c>
      <c r="O10" s="55">
        <f t="shared" si="7"/>
        <v>1</v>
      </c>
    </row>
    <row r="11" spans="1:24" ht="23.4">
      <c r="A11" s="50">
        <v>4</v>
      </c>
      <c r="B11" s="51">
        <f>HLOOKUP(D$5,[1]Teams!$C$4:$AG$16,6,FALSE)</f>
        <v>34</v>
      </c>
      <c r="C11" s="52" t="str">
        <f>HLOOKUP(C$6,[1]Teams!C$4:AF$20,6,FALSE)</f>
        <v>Christian Haines</v>
      </c>
      <c r="D11" s="53" t="s">
        <v>22</v>
      </c>
      <c r="E11" s="54">
        <f t="shared" si="0"/>
        <v>0</v>
      </c>
      <c r="F11" s="54">
        <f t="shared" si="1"/>
        <v>0</v>
      </c>
      <c r="G11" s="54">
        <f t="shared" si="2"/>
        <v>0</v>
      </c>
      <c r="H11" s="55">
        <f t="shared" si="3"/>
        <v>0</v>
      </c>
      <c r="I11" s="56">
        <f>HLOOKUP(K$5,[1]Teams!$C$4:$AG$16,6,FALSE)</f>
        <v>24</v>
      </c>
      <c r="J11" s="52" t="str">
        <f>HLOOKUP(J$6,[1]Teams!C$4:AO$20,6,FALSE)</f>
        <v>John Stewart</v>
      </c>
      <c r="K11" s="57" t="s">
        <v>22</v>
      </c>
      <c r="L11" s="54">
        <f t="shared" si="4"/>
        <v>2</v>
      </c>
      <c r="M11" s="54">
        <f t="shared" si="5"/>
        <v>0</v>
      </c>
      <c r="N11" s="54">
        <f t="shared" si="6"/>
        <v>0</v>
      </c>
      <c r="O11" s="55">
        <f t="shared" si="7"/>
        <v>2</v>
      </c>
    </row>
    <row r="12" spans="1:24" ht="23.4">
      <c r="A12" s="50">
        <v>5</v>
      </c>
      <c r="B12" s="51">
        <f>HLOOKUP(D$5,[1]Teams!$C$4:$AG$16,7,FALSE)</f>
        <v>35</v>
      </c>
      <c r="C12" s="52" t="str">
        <f>HLOOKUP(C$6,[1]Teams!C$4:AF$20,7,FALSE)</f>
        <v>Jamie Carson</v>
      </c>
      <c r="D12" s="53" t="s">
        <v>22</v>
      </c>
      <c r="E12" s="54">
        <f t="shared" si="0"/>
        <v>1</v>
      </c>
      <c r="F12" s="54">
        <f t="shared" si="1"/>
        <v>1</v>
      </c>
      <c r="G12" s="54">
        <f t="shared" si="2"/>
        <v>0</v>
      </c>
      <c r="H12" s="55">
        <f t="shared" si="3"/>
        <v>2</v>
      </c>
      <c r="I12" s="56">
        <f>HLOOKUP(K$5,[1]Teams!$C$4:$AG$16,7,FALSE)</f>
        <v>25</v>
      </c>
      <c r="J12" s="52" t="str">
        <f>HLOOKUP(J$6,[1]Teams!C$4:AO$20,7,FALSE)</f>
        <v>Matt Vautour</v>
      </c>
      <c r="K12" s="57" t="s">
        <v>22</v>
      </c>
      <c r="L12" s="54">
        <f t="shared" si="4"/>
        <v>0</v>
      </c>
      <c r="M12" s="54">
        <f t="shared" si="5"/>
        <v>1</v>
      </c>
      <c r="N12" s="54">
        <f t="shared" si="6"/>
        <v>0</v>
      </c>
      <c r="O12" s="55">
        <f t="shared" si="7"/>
        <v>1</v>
      </c>
    </row>
    <row r="13" spans="1:24" ht="23.4">
      <c r="A13" s="50">
        <v>6</v>
      </c>
      <c r="B13" s="51">
        <f>HLOOKUP(D$5,[1]Teams!$C$4:$AG$16,8,FALSE)</f>
        <v>36</v>
      </c>
      <c r="C13" s="52" t="str">
        <f>HLOOKUP(C$6,[1]Teams!C$4:AF$20,8,FALSE)</f>
        <v>Jeff Schriver</v>
      </c>
      <c r="D13" s="53" t="s">
        <v>22</v>
      </c>
      <c r="E13" s="54">
        <f t="shared" si="0"/>
        <v>1</v>
      </c>
      <c r="F13" s="54">
        <f t="shared" si="1"/>
        <v>0</v>
      </c>
      <c r="G13" s="54">
        <f t="shared" si="2"/>
        <v>1</v>
      </c>
      <c r="H13" s="55">
        <f t="shared" si="3"/>
        <v>2</v>
      </c>
      <c r="I13" s="56">
        <f>HLOOKUP(K$5,[1]Teams!$C$4:$AG$16,8,FALSE)</f>
        <v>26</v>
      </c>
      <c r="J13" s="52" t="str">
        <f>HLOOKUP(J$6,[1]Teams!C$4:AO$20,8,FALSE)</f>
        <v>Richard Kwiatkowski</v>
      </c>
      <c r="K13" s="57" t="s">
        <v>22</v>
      </c>
      <c r="L13" s="54">
        <f t="shared" si="4"/>
        <v>2</v>
      </c>
      <c r="M13" s="54">
        <f t="shared" si="5"/>
        <v>0</v>
      </c>
      <c r="N13" s="54">
        <f t="shared" si="6"/>
        <v>0</v>
      </c>
      <c r="O13" s="55">
        <f t="shared" si="7"/>
        <v>2</v>
      </c>
    </row>
    <row r="14" spans="1:24" ht="23.4">
      <c r="A14" s="50">
        <v>7</v>
      </c>
      <c r="B14" s="51">
        <f>HLOOKUP(D$5,[1]Teams!$C$4:$AG$16,9,FALSE)</f>
        <v>37</v>
      </c>
      <c r="C14" s="52" t="str">
        <f>HLOOKUP(C$6,[1]Teams!C$4:AF$20,9,FALSE)</f>
        <v>Joel Thorne</v>
      </c>
      <c r="D14" s="53" t="s">
        <v>22</v>
      </c>
      <c r="E14" s="54">
        <f t="shared" si="0"/>
        <v>1</v>
      </c>
      <c r="F14" s="54">
        <f t="shared" si="1"/>
        <v>1</v>
      </c>
      <c r="G14" s="54">
        <f t="shared" si="2"/>
        <v>0</v>
      </c>
      <c r="H14" s="55">
        <f t="shared" si="3"/>
        <v>2</v>
      </c>
      <c r="I14" s="56">
        <f>HLOOKUP(K$5,[1]Teams!$C$4:$AG$16,9,FALSE)</f>
        <v>27</v>
      </c>
      <c r="J14" s="52" t="str">
        <f>HLOOKUP(J$6,[1]Teams!C$4:AO$20,9,FALSE)</f>
        <v>Rick Bartlett</v>
      </c>
      <c r="K14" s="57" t="s">
        <v>22</v>
      </c>
      <c r="L14" s="54">
        <f t="shared" si="4"/>
        <v>0</v>
      </c>
      <c r="M14" s="54">
        <f t="shared" si="5"/>
        <v>1</v>
      </c>
      <c r="N14" s="54">
        <f t="shared" si="6"/>
        <v>0</v>
      </c>
      <c r="O14" s="55">
        <f t="shared" si="7"/>
        <v>1</v>
      </c>
      <c r="V14" s="5"/>
      <c r="W14" s="5"/>
      <c r="X14" s="5"/>
    </row>
    <row r="15" spans="1:24" ht="23.4">
      <c r="A15" s="50">
        <v>8</v>
      </c>
      <c r="B15" s="51">
        <f>HLOOKUP(D$5,[1]Teams!$C$4:$AG$16,10,FALSE)</f>
        <v>38</v>
      </c>
      <c r="C15" s="52" t="str">
        <f>HLOOKUP(C$6,[1]Teams!C$4:AF$20,10,FALSE)</f>
        <v>Justin Lawson</v>
      </c>
      <c r="D15" s="53" t="s">
        <v>22</v>
      </c>
      <c r="E15" s="54">
        <f t="shared" si="0"/>
        <v>0</v>
      </c>
      <c r="F15" s="54">
        <f t="shared" si="1"/>
        <v>0</v>
      </c>
      <c r="G15" s="54">
        <f t="shared" si="2"/>
        <v>0</v>
      </c>
      <c r="H15" s="55">
        <f t="shared" si="3"/>
        <v>0</v>
      </c>
      <c r="I15" s="56">
        <f>HLOOKUP(K$5,[1]Teams!$C$4:$AG$16,10,FALSE)</f>
        <v>28</v>
      </c>
      <c r="J15" s="52" t="str">
        <f>HLOOKUP(J$6,[1]Teams!C$4:AO$20,10,FALSE)</f>
        <v>Trevor Graham</v>
      </c>
      <c r="K15" s="57" t="s">
        <v>22</v>
      </c>
      <c r="L15" s="54">
        <f t="shared" si="4"/>
        <v>0</v>
      </c>
      <c r="M15" s="54">
        <f t="shared" si="5"/>
        <v>0</v>
      </c>
      <c r="N15" s="54">
        <f t="shared" si="6"/>
        <v>0</v>
      </c>
      <c r="O15" s="55">
        <f t="shared" si="7"/>
        <v>0</v>
      </c>
      <c r="V15" s="5"/>
      <c r="W15" s="5"/>
      <c r="X15" s="5"/>
    </row>
    <row r="16" spans="1:24" ht="21">
      <c r="A16" s="50">
        <v>9</v>
      </c>
      <c r="B16" s="51">
        <v>99</v>
      </c>
      <c r="C16" s="58"/>
      <c r="D16" s="53"/>
      <c r="E16" s="54" t="str">
        <f t="shared" si="0"/>
        <v/>
      </c>
      <c r="F16" s="54" t="str">
        <f t="shared" si="1"/>
        <v/>
      </c>
      <c r="G16" s="54" t="str">
        <f t="shared" si="2"/>
        <v/>
      </c>
      <c r="H16" s="55" t="str">
        <f t="shared" si="3"/>
        <v/>
      </c>
      <c r="I16" s="56">
        <v>99</v>
      </c>
      <c r="J16" s="58"/>
      <c r="K16" s="57"/>
      <c r="L16" s="54" t="str">
        <f t="shared" si="4"/>
        <v/>
      </c>
      <c r="M16" s="54" t="str">
        <f t="shared" si="5"/>
        <v/>
      </c>
      <c r="N16" s="54" t="str">
        <f t="shared" si="6"/>
        <v/>
      </c>
      <c r="O16" s="55" t="str">
        <f t="shared" si="7"/>
        <v/>
      </c>
      <c r="V16" s="5"/>
      <c r="W16" s="5"/>
      <c r="X16" s="5"/>
    </row>
    <row r="17" spans="1:25" ht="21">
      <c r="A17" s="50">
        <v>10</v>
      </c>
      <c r="B17" s="51">
        <v>94</v>
      </c>
      <c r="C17" s="58"/>
      <c r="D17" s="53"/>
      <c r="E17" s="54" t="str">
        <f t="shared" si="0"/>
        <v/>
      </c>
      <c r="F17" s="54" t="str">
        <f t="shared" si="1"/>
        <v/>
      </c>
      <c r="G17" s="54" t="str">
        <f t="shared" si="2"/>
        <v/>
      </c>
      <c r="H17" s="55" t="str">
        <f t="shared" si="3"/>
        <v/>
      </c>
      <c r="I17" s="56">
        <v>98</v>
      </c>
      <c r="J17" s="58"/>
      <c r="K17" s="57"/>
      <c r="L17" s="54" t="str">
        <f t="shared" si="4"/>
        <v/>
      </c>
      <c r="M17" s="54" t="str">
        <f t="shared" si="5"/>
        <v/>
      </c>
      <c r="N17" s="54" t="str">
        <f t="shared" si="6"/>
        <v/>
      </c>
      <c r="O17" s="55" t="str">
        <f t="shared" si="7"/>
        <v/>
      </c>
      <c r="V17" s="5"/>
      <c r="W17" s="5"/>
      <c r="X17" s="5"/>
    </row>
    <row r="18" spans="1:25" ht="21.6" thickBot="1">
      <c r="A18" s="50">
        <v>11</v>
      </c>
      <c r="B18" s="51">
        <f>HLOOKUP(D$5,[1]Teams!$C$4:$AG$16,13,FALSE)</f>
        <v>0</v>
      </c>
      <c r="C18" s="58"/>
      <c r="D18" s="59"/>
      <c r="E18" s="54" t="str">
        <f t="shared" si="0"/>
        <v/>
      </c>
      <c r="F18" s="54" t="str">
        <f t="shared" si="1"/>
        <v/>
      </c>
      <c r="G18" s="54" t="str">
        <f t="shared" si="2"/>
        <v/>
      </c>
      <c r="H18" s="55" t="str">
        <f t="shared" si="3"/>
        <v/>
      </c>
      <c r="I18" s="60">
        <f>HLOOKUP(K$5,[1]Teams!$C$4:$AG$16,13,FALSE)</f>
        <v>0</v>
      </c>
      <c r="J18" s="61"/>
      <c r="K18" s="62"/>
      <c r="L18" s="63"/>
      <c r="M18" s="63"/>
      <c r="N18" s="63"/>
      <c r="O18" s="55" t="str">
        <f t="shared" si="7"/>
        <v/>
      </c>
      <c r="V18" s="5"/>
      <c r="W18" s="5"/>
      <c r="X18" s="5"/>
    </row>
    <row r="19" spans="1:25" ht="21.6" thickBot="1">
      <c r="A19" s="50">
        <v>12</v>
      </c>
      <c r="B19" s="51">
        <f>HLOOKUP(D$5,[1]Teams!$C$4:$AG$17,14,FALSE)</f>
        <v>0</v>
      </c>
      <c r="C19" s="64">
        <f>HLOOKUP(C$6,[1]Teams!C$4:AF$20,14,FALSE)</f>
        <v>0</v>
      </c>
      <c r="D19" s="65" t="s">
        <v>28</v>
      </c>
      <c r="E19" s="66"/>
      <c r="F19" s="66"/>
      <c r="G19" s="67"/>
      <c r="H19" s="68"/>
      <c r="I19" s="69">
        <f>HLOOKUP(K$5,[1]Teams!$C$4:$AG$17,14,FALSE)</f>
        <v>0</v>
      </c>
      <c r="J19" s="70">
        <f>HLOOKUP(J$6,[1]Teams!C$4:AM$20,14,FALSE)</f>
        <v>0</v>
      </c>
      <c r="K19" s="71" t="s">
        <v>28</v>
      </c>
      <c r="L19" s="72"/>
      <c r="M19" s="72"/>
      <c r="N19" s="73"/>
      <c r="O19" s="68"/>
      <c r="V19" s="5"/>
      <c r="W19" s="5"/>
      <c r="X19" s="5"/>
    </row>
    <row r="20" spans="1:25" ht="26.4" thickBot="1">
      <c r="A20" s="50">
        <v>13</v>
      </c>
      <c r="B20" s="74">
        <f>HLOOKUP(D$5,[1]Teams!$C$4:$AG$16,3,FALSE)</f>
        <v>30</v>
      </c>
      <c r="C20" s="75" t="str">
        <f>HLOOKUP(C$6,[1]Teams!C$4:AF$20,3,FALSE)</f>
        <v>Chris Day</v>
      </c>
      <c r="D20" s="76"/>
      <c r="E20" s="22"/>
      <c r="F20" s="77"/>
      <c r="G20" s="23"/>
      <c r="H20" s="68"/>
      <c r="I20" s="74">
        <f>HLOOKUP(K$5,[1]Teams!$C$4:$AG$16,3,FALSE)</f>
        <v>20</v>
      </c>
      <c r="J20" s="75" t="str">
        <f>HLOOKUP(J$6,[1]Teams!C$4:AO$20,3,FALSE)</f>
        <v>Brandon Leet-Macfarlane</v>
      </c>
      <c r="K20" s="76"/>
      <c r="L20" s="22"/>
      <c r="M20" s="77"/>
      <c r="N20" s="23"/>
      <c r="O20" s="68"/>
      <c r="V20" s="5"/>
      <c r="W20" s="5"/>
      <c r="X20" s="5"/>
    </row>
    <row r="21" spans="1:25" ht="30.6" customHeight="1" thickBot="1">
      <c r="A21" s="50">
        <v>14</v>
      </c>
      <c r="B21" s="78" t="str">
        <f>IF(C24&lt;&gt;"","90","")</f>
        <v>90</v>
      </c>
      <c r="C21" s="79"/>
      <c r="D21" s="80"/>
      <c r="E21" s="81"/>
      <c r="F21" s="81"/>
      <c r="G21" s="81"/>
      <c r="H21" s="82"/>
      <c r="I21" s="78">
        <v>100</v>
      </c>
      <c r="J21" s="20"/>
      <c r="K21" s="20"/>
      <c r="L21" s="83"/>
      <c r="M21" s="83"/>
      <c r="N21" s="84"/>
      <c r="O21" s="68"/>
      <c r="V21" s="5"/>
      <c r="W21" s="5"/>
      <c r="X21" s="5"/>
    </row>
    <row r="22" spans="1:25" ht="24" thickBot="1">
      <c r="B22" s="85" t="s">
        <v>30</v>
      </c>
      <c r="C22" s="86">
        <f>COUNT(goals)</f>
        <v>8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87"/>
      <c r="O22" s="88"/>
      <c r="T22" t="str">
        <f>IF(G6&gt;M6,"Winner","")</f>
        <v/>
      </c>
      <c r="U22" s="5" t="str">
        <f>IF(M6&gt;G6,"Winner","")</f>
        <v>Winner</v>
      </c>
      <c r="V22" s="5"/>
      <c r="W22" s="5"/>
      <c r="X22" s="5"/>
      <c r="Y22" t="str">
        <f>IF(ABS(G6-M6)&lt;5,"No Fluffs","FLUFFS!")</f>
        <v>No Fluffs</v>
      </c>
    </row>
    <row r="23" spans="1:25" s="97" customFormat="1" ht="36" customHeight="1" thickBot="1">
      <c r="A23" s="89"/>
      <c r="B23" s="90"/>
      <c r="C23" s="91" t="s">
        <v>31</v>
      </c>
      <c r="D23" s="92" t="s">
        <v>32</v>
      </c>
      <c r="E23" s="93" t="s">
        <v>33</v>
      </c>
      <c r="F23" s="94"/>
      <c r="G23" s="94"/>
      <c r="H23" s="95"/>
      <c r="I23" s="96" t="s">
        <v>34</v>
      </c>
      <c r="J23" s="96" t="s">
        <v>35</v>
      </c>
      <c r="K23" s="87"/>
      <c r="L23" s="87"/>
      <c r="M23" s="87"/>
      <c r="N23" s="87"/>
      <c r="O23" s="88"/>
      <c r="T23" s="87" t="s">
        <v>36</v>
      </c>
      <c r="U23" s="87" t="s">
        <v>37</v>
      </c>
      <c r="V23" s="87" t="s">
        <v>11</v>
      </c>
      <c r="W23" s="88"/>
      <c r="X23" s="97" t="s">
        <v>38</v>
      </c>
      <c r="Y23" s="97" t="s">
        <v>39</v>
      </c>
    </row>
    <row r="24" spans="1:25" s="97" customFormat="1" ht="36" customHeight="1" thickBot="1">
      <c r="A24" s="89"/>
      <c r="B24" s="98">
        <v>1</v>
      </c>
      <c r="C24" s="99">
        <v>24</v>
      </c>
      <c r="D24" s="100"/>
      <c r="E24" s="101"/>
      <c r="F24" s="102"/>
      <c r="G24" s="102"/>
      <c r="H24" s="103"/>
      <c r="I24" s="104">
        <v>0.72916666666666663</v>
      </c>
      <c r="J24" s="105"/>
      <c r="K24" s="106"/>
      <c r="L24" s="106"/>
      <c r="M24" s="106"/>
      <c r="N24" s="87"/>
      <c r="O24" s="88"/>
      <c r="T24" s="106">
        <f t="shared" ref="T24:T43" si="8">IF(AND(C24&lt;&gt;"",COUNTIF(B$8:B$18,C24)&gt;0),1,0)</f>
        <v>0</v>
      </c>
      <c r="U24" s="106">
        <f t="shared" ref="U24:U43" si="9">IF(AND(C24&lt;&gt;"",COUNTIF(I$8:I$18,C24)&gt;0),1,0)</f>
        <v>1</v>
      </c>
      <c r="V24" s="87">
        <f>T24</f>
        <v>0</v>
      </c>
      <c r="W24" s="88">
        <f>U24</f>
        <v>1</v>
      </c>
      <c r="X24" s="97">
        <f>ABS(V24-W24)</f>
        <v>1</v>
      </c>
    </row>
    <row r="25" spans="1:25" s="97" customFormat="1" ht="36" customHeight="1" thickBot="1">
      <c r="A25" s="89"/>
      <c r="B25" s="98">
        <v>2</v>
      </c>
      <c r="C25" s="99">
        <v>26</v>
      </c>
      <c r="D25" s="100">
        <v>25</v>
      </c>
      <c r="E25" s="101"/>
      <c r="F25" s="102"/>
      <c r="G25" s="102"/>
      <c r="H25" s="103"/>
      <c r="I25" s="104">
        <v>0.66666666666666663</v>
      </c>
      <c r="J25" s="105"/>
      <c r="K25" s="106"/>
      <c r="L25" s="106"/>
      <c r="M25" s="106"/>
      <c r="N25" s="87"/>
      <c r="O25" s="88"/>
      <c r="T25" s="106">
        <f t="shared" si="8"/>
        <v>0</v>
      </c>
      <c r="U25" s="106">
        <f t="shared" si="9"/>
        <v>1</v>
      </c>
      <c r="V25" s="87">
        <f>SUM(V24,T25)</f>
        <v>0</v>
      </c>
      <c r="W25" s="87">
        <f>SUM(W24,U25)</f>
        <v>2</v>
      </c>
      <c r="X25" s="97">
        <f t="shared" ref="X25:X43" si="10">ABS(V25-W25)</f>
        <v>2</v>
      </c>
    </row>
    <row r="26" spans="1:25" s="97" customFormat="1" ht="36" customHeight="1" thickBot="1">
      <c r="A26" s="89"/>
      <c r="B26" s="98">
        <v>3</v>
      </c>
      <c r="C26" s="99">
        <v>26</v>
      </c>
      <c r="D26" s="100"/>
      <c r="E26" s="101"/>
      <c r="F26" s="102"/>
      <c r="G26" s="102"/>
      <c r="H26" s="103"/>
      <c r="I26" s="104">
        <v>0.32291666666666669</v>
      </c>
      <c r="J26" s="105"/>
      <c r="K26" s="106"/>
      <c r="L26" s="106"/>
      <c r="M26" s="106"/>
      <c r="N26" s="87"/>
      <c r="O26" s="88"/>
      <c r="T26" s="106">
        <f t="shared" si="8"/>
        <v>0</v>
      </c>
      <c r="U26" s="106">
        <f t="shared" si="9"/>
        <v>1</v>
      </c>
      <c r="V26" s="87">
        <f t="shared" ref="V26:W41" si="11">SUM(V25,T26)</f>
        <v>0</v>
      </c>
      <c r="W26" s="87">
        <f t="shared" si="11"/>
        <v>3</v>
      </c>
      <c r="X26" s="97">
        <f t="shared" si="10"/>
        <v>3</v>
      </c>
    </row>
    <row r="27" spans="1:25" s="97" customFormat="1" ht="36" customHeight="1" thickBot="1">
      <c r="A27" s="89"/>
      <c r="B27" s="98">
        <v>4</v>
      </c>
      <c r="C27" s="99">
        <v>35</v>
      </c>
      <c r="D27" s="100">
        <v>31</v>
      </c>
      <c r="E27" s="101"/>
      <c r="F27" s="102"/>
      <c r="G27" s="102"/>
      <c r="H27" s="103"/>
      <c r="I27" s="104">
        <v>0.2986111111111111</v>
      </c>
      <c r="J27" s="105"/>
      <c r="K27" s="106"/>
      <c r="L27" s="106"/>
      <c r="M27" s="106"/>
      <c r="N27" s="87"/>
      <c r="O27" s="88"/>
      <c r="T27" s="106">
        <f t="shared" si="8"/>
        <v>1</v>
      </c>
      <c r="U27" s="106">
        <f t="shared" si="9"/>
        <v>0</v>
      </c>
      <c r="V27" s="87">
        <f t="shared" si="11"/>
        <v>1</v>
      </c>
      <c r="W27" s="87">
        <f t="shared" si="11"/>
        <v>3</v>
      </c>
      <c r="X27" s="97">
        <f t="shared" si="10"/>
        <v>2</v>
      </c>
    </row>
    <row r="28" spans="1:25" s="97" customFormat="1" ht="36" customHeight="1" thickBot="1">
      <c r="A28" s="89"/>
      <c r="B28" s="98">
        <v>5</v>
      </c>
      <c r="C28" s="99">
        <v>23</v>
      </c>
      <c r="D28" s="100"/>
      <c r="E28" s="101"/>
      <c r="F28" s="102"/>
      <c r="G28" s="102"/>
      <c r="H28" s="103"/>
      <c r="I28" s="104">
        <v>0.2673611111111111</v>
      </c>
      <c r="J28" s="105"/>
      <c r="K28" s="106"/>
      <c r="L28" s="106"/>
      <c r="M28" s="106"/>
      <c r="N28" s="87"/>
      <c r="O28" s="88"/>
      <c r="T28" s="106">
        <f t="shared" si="8"/>
        <v>0</v>
      </c>
      <c r="U28" s="106">
        <f t="shared" si="9"/>
        <v>1</v>
      </c>
      <c r="V28" s="87">
        <f t="shared" si="11"/>
        <v>1</v>
      </c>
      <c r="W28" s="87">
        <f t="shared" si="11"/>
        <v>4</v>
      </c>
      <c r="X28" s="97">
        <f t="shared" si="10"/>
        <v>3</v>
      </c>
    </row>
    <row r="29" spans="1:25" s="97" customFormat="1" ht="36" customHeight="1" thickBot="1">
      <c r="A29" s="89"/>
      <c r="B29" s="98">
        <v>6</v>
      </c>
      <c r="C29" s="99">
        <v>36</v>
      </c>
      <c r="D29" s="100">
        <v>37</v>
      </c>
      <c r="E29" s="101"/>
      <c r="F29" s="102"/>
      <c r="G29" s="102"/>
      <c r="H29" s="103"/>
      <c r="I29" s="104">
        <v>0.10416666666666667</v>
      </c>
      <c r="J29" s="105"/>
      <c r="K29" s="106"/>
      <c r="L29" s="106"/>
      <c r="M29" s="106"/>
      <c r="N29" s="87"/>
      <c r="O29" s="88"/>
      <c r="T29" s="106">
        <f t="shared" si="8"/>
        <v>1</v>
      </c>
      <c r="U29" s="106">
        <f t="shared" si="9"/>
        <v>0</v>
      </c>
      <c r="V29" s="87">
        <f t="shared" si="11"/>
        <v>2</v>
      </c>
      <c r="W29" s="87">
        <f t="shared" si="11"/>
        <v>4</v>
      </c>
      <c r="X29" s="97">
        <f t="shared" si="10"/>
        <v>2</v>
      </c>
    </row>
    <row r="30" spans="1:25" s="97" customFormat="1" ht="36" customHeight="1" thickBot="1">
      <c r="A30" s="89"/>
      <c r="B30" s="98">
        <v>7</v>
      </c>
      <c r="C30" s="99">
        <v>24</v>
      </c>
      <c r="D30" s="100">
        <v>27</v>
      </c>
      <c r="E30" s="101"/>
      <c r="F30" s="102"/>
      <c r="G30" s="102"/>
      <c r="H30" s="103"/>
      <c r="I30" s="104" t="s">
        <v>66</v>
      </c>
      <c r="J30" s="105"/>
      <c r="K30" s="106"/>
      <c r="L30" s="106"/>
      <c r="M30" s="106"/>
      <c r="N30" s="87"/>
      <c r="O30" s="88"/>
      <c r="T30" s="106">
        <f t="shared" si="8"/>
        <v>0</v>
      </c>
      <c r="U30" s="106">
        <f t="shared" si="9"/>
        <v>1</v>
      </c>
      <c r="V30" s="87">
        <f t="shared" si="11"/>
        <v>2</v>
      </c>
      <c r="W30" s="87">
        <f t="shared" si="11"/>
        <v>5</v>
      </c>
      <c r="X30" s="97">
        <f t="shared" si="10"/>
        <v>3</v>
      </c>
    </row>
    <row r="31" spans="1:25" s="97" customFormat="1" ht="36" customHeight="1" thickBot="1">
      <c r="A31" s="89"/>
      <c r="B31" s="98">
        <v>8</v>
      </c>
      <c r="C31" s="99">
        <v>37</v>
      </c>
      <c r="D31" s="100">
        <v>35</v>
      </c>
      <c r="E31" s="101">
        <v>36</v>
      </c>
      <c r="F31" s="102"/>
      <c r="G31" s="102"/>
      <c r="H31" s="103"/>
      <c r="I31" s="104" t="s">
        <v>67</v>
      </c>
      <c r="J31" s="105"/>
      <c r="K31" s="106"/>
      <c r="L31" s="106"/>
      <c r="M31" s="106"/>
      <c r="N31" s="87"/>
      <c r="O31" s="88"/>
      <c r="T31" s="106">
        <f t="shared" si="8"/>
        <v>1</v>
      </c>
      <c r="U31" s="106">
        <f t="shared" si="9"/>
        <v>0</v>
      </c>
      <c r="V31" s="87">
        <f t="shared" si="11"/>
        <v>3</v>
      </c>
      <c r="W31" s="87">
        <f t="shared" si="11"/>
        <v>5</v>
      </c>
      <c r="X31" s="97">
        <f t="shared" si="10"/>
        <v>2</v>
      </c>
    </row>
    <row r="32" spans="1:25" s="97" customFormat="1" ht="36" customHeight="1" thickBot="1">
      <c r="A32" s="89"/>
      <c r="B32" s="98">
        <v>9</v>
      </c>
      <c r="C32" s="99"/>
      <c r="D32" s="100"/>
      <c r="E32" s="101"/>
      <c r="F32" s="102"/>
      <c r="G32" s="102"/>
      <c r="H32" s="103"/>
      <c r="I32" s="104"/>
      <c r="J32" s="105"/>
      <c r="K32" s="106"/>
      <c r="L32" s="106"/>
      <c r="M32" s="106"/>
      <c r="N32" s="87"/>
      <c r="O32" s="88"/>
      <c r="T32" s="106">
        <f t="shared" si="8"/>
        <v>0</v>
      </c>
      <c r="U32" s="106">
        <f t="shared" si="9"/>
        <v>0</v>
      </c>
      <c r="V32" s="87">
        <f t="shared" si="11"/>
        <v>3</v>
      </c>
      <c r="W32" s="87">
        <f t="shared" si="11"/>
        <v>5</v>
      </c>
      <c r="X32" s="97">
        <f t="shared" si="10"/>
        <v>2</v>
      </c>
    </row>
    <row r="33" spans="1:24" s="97" customFormat="1" ht="36" customHeight="1" thickBot="1">
      <c r="A33" s="89"/>
      <c r="B33" s="98">
        <v>10</v>
      </c>
      <c r="C33" s="99"/>
      <c r="D33" s="100"/>
      <c r="E33" s="101"/>
      <c r="F33" s="102"/>
      <c r="G33" s="102"/>
      <c r="H33" s="103"/>
      <c r="I33" s="104"/>
      <c r="J33" s="105"/>
      <c r="K33" s="106"/>
      <c r="L33" s="106"/>
      <c r="M33" s="106"/>
      <c r="N33" s="87"/>
      <c r="O33" s="88"/>
      <c r="T33" s="106">
        <f t="shared" si="8"/>
        <v>0</v>
      </c>
      <c r="U33" s="106">
        <f t="shared" si="9"/>
        <v>0</v>
      </c>
      <c r="V33" s="87">
        <f t="shared" si="11"/>
        <v>3</v>
      </c>
      <c r="W33" s="87">
        <f t="shared" si="11"/>
        <v>5</v>
      </c>
      <c r="X33" s="97">
        <f t="shared" si="10"/>
        <v>2</v>
      </c>
    </row>
    <row r="34" spans="1:24" s="97" customFormat="1" ht="36" customHeight="1" thickBot="1">
      <c r="A34" s="89"/>
      <c r="B34" s="98">
        <v>11</v>
      </c>
      <c r="C34" s="99"/>
      <c r="D34" s="100"/>
      <c r="E34" s="101"/>
      <c r="F34" s="102"/>
      <c r="G34" s="102"/>
      <c r="H34" s="103"/>
      <c r="I34" s="104"/>
      <c r="J34" s="105"/>
      <c r="K34" s="106"/>
      <c r="L34" s="106"/>
      <c r="M34" s="106"/>
      <c r="N34" s="87"/>
      <c r="O34" s="88"/>
      <c r="T34" s="106">
        <f t="shared" si="8"/>
        <v>0</v>
      </c>
      <c r="U34" s="106">
        <f t="shared" si="9"/>
        <v>0</v>
      </c>
      <c r="V34" s="87">
        <f t="shared" si="11"/>
        <v>3</v>
      </c>
      <c r="W34" s="87">
        <f t="shared" si="11"/>
        <v>5</v>
      </c>
      <c r="X34" s="97">
        <f t="shared" si="10"/>
        <v>2</v>
      </c>
    </row>
    <row r="35" spans="1:24" s="97" customFormat="1" ht="36" customHeight="1" thickBot="1">
      <c r="A35" s="89"/>
      <c r="B35" s="98">
        <v>12</v>
      </c>
      <c r="C35" s="99"/>
      <c r="D35" s="100"/>
      <c r="E35" s="101"/>
      <c r="F35" s="102"/>
      <c r="G35" s="102"/>
      <c r="H35" s="103"/>
      <c r="I35" s="104"/>
      <c r="J35" s="105"/>
      <c r="K35" s="106"/>
      <c r="L35" s="106"/>
      <c r="M35" s="106"/>
      <c r="N35" s="87"/>
      <c r="O35" s="88"/>
      <c r="T35" s="106">
        <f t="shared" si="8"/>
        <v>0</v>
      </c>
      <c r="U35" s="106">
        <f t="shared" si="9"/>
        <v>0</v>
      </c>
      <c r="V35" s="87">
        <f t="shared" si="11"/>
        <v>3</v>
      </c>
      <c r="W35" s="87">
        <f t="shared" si="11"/>
        <v>5</v>
      </c>
      <c r="X35" s="97">
        <f t="shared" si="10"/>
        <v>2</v>
      </c>
    </row>
    <row r="36" spans="1:24" s="97" customFormat="1" ht="36" customHeight="1" thickBot="1">
      <c r="A36" s="89"/>
      <c r="B36" s="98">
        <v>13</v>
      </c>
      <c r="C36" s="99"/>
      <c r="D36" s="100"/>
      <c r="E36" s="101"/>
      <c r="F36" s="102"/>
      <c r="G36" s="102"/>
      <c r="H36" s="103"/>
      <c r="I36" s="104"/>
      <c r="J36" s="105"/>
      <c r="K36" s="106"/>
      <c r="L36" s="106"/>
      <c r="M36" s="106"/>
      <c r="N36" s="87"/>
      <c r="O36" s="88"/>
      <c r="T36" s="106">
        <f t="shared" si="8"/>
        <v>0</v>
      </c>
      <c r="U36" s="106">
        <f t="shared" si="9"/>
        <v>0</v>
      </c>
      <c r="V36" s="87">
        <f t="shared" si="11"/>
        <v>3</v>
      </c>
      <c r="W36" s="87">
        <f t="shared" si="11"/>
        <v>5</v>
      </c>
      <c r="X36" s="97">
        <f t="shared" si="10"/>
        <v>2</v>
      </c>
    </row>
    <row r="37" spans="1:24" s="97" customFormat="1" ht="36" customHeight="1" thickBot="1">
      <c r="A37" s="89"/>
      <c r="B37" s="98">
        <v>14</v>
      </c>
      <c r="C37" s="99"/>
      <c r="D37" s="100"/>
      <c r="E37" s="101"/>
      <c r="F37" s="102"/>
      <c r="G37" s="102"/>
      <c r="H37" s="103"/>
      <c r="I37" s="104"/>
      <c r="J37" s="105"/>
      <c r="K37" s="106"/>
      <c r="L37" s="106"/>
      <c r="M37" s="106"/>
      <c r="N37" s="87"/>
      <c r="O37" s="88"/>
      <c r="T37" s="106">
        <f t="shared" si="8"/>
        <v>0</v>
      </c>
      <c r="U37" s="106">
        <f t="shared" si="9"/>
        <v>0</v>
      </c>
      <c r="V37" s="87">
        <f t="shared" si="11"/>
        <v>3</v>
      </c>
      <c r="W37" s="87">
        <f t="shared" si="11"/>
        <v>5</v>
      </c>
      <c r="X37" s="97">
        <f t="shared" si="10"/>
        <v>2</v>
      </c>
    </row>
    <row r="38" spans="1:24" s="97" customFormat="1" ht="36" customHeight="1" thickBot="1">
      <c r="A38" s="89"/>
      <c r="B38" s="98">
        <v>15</v>
      </c>
      <c r="C38" s="99"/>
      <c r="D38" s="100"/>
      <c r="E38" s="101"/>
      <c r="F38" s="102"/>
      <c r="G38" s="102"/>
      <c r="H38" s="103"/>
      <c r="I38" s="104"/>
      <c r="J38" s="105"/>
      <c r="K38" s="106"/>
      <c r="L38" s="106"/>
      <c r="M38" s="106"/>
      <c r="N38" s="87"/>
      <c r="O38" s="88"/>
      <c r="T38" s="106">
        <f t="shared" si="8"/>
        <v>0</v>
      </c>
      <c r="U38" s="106">
        <f t="shared" si="9"/>
        <v>0</v>
      </c>
      <c r="V38" s="87">
        <f t="shared" si="11"/>
        <v>3</v>
      </c>
      <c r="W38" s="87">
        <f t="shared" si="11"/>
        <v>5</v>
      </c>
      <c r="X38" s="97">
        <f t="shared" si="10"/>
        <v>2</v>
      </c>
    </row>
    <row r="39" spans="1:24" s="97" customFormat="1" ht="36" customHeight="1" thickBot="1">
      <c r="A39" s="89"/>
      <c r="B39" s="98">
        <v>16</v>
      </c>
      <c r="C39" s="99"/>
      <c r="D39" s="100"/>
      <c r="E39" s="101"/>
      <c r="F39" s="102"/>
      <c r="G39" s="102"/>
      <c r="H39" s="103"/>
      <c r="I39" s="104"/>
      <c r="J39" s="105"/>
      <c r="K39" s="106"/>
      <c r="L39" s="106"/>
      <c r="M39" s="106"/>
      <c r="N39" s="87"/>
      <c r="O39" s="88"/>
      <c r="T39" s="106">
        <f t="shared" si="8"/>
        <v>0</v>
      </c>
      <c r="U39" s="106">
        <f t="shared" si="9"/>
        <v>0</v>
      </c>
      <c r="V39" s="87">
        <f t="shared" si="11"/>
        <v>3</v>
      </c>
      <c r="W39" s="87">
        <f t="shared" si="11"/>
        <v>5</v>
      </c>
      <c r="X39" s="97">
        <f t="shared" si="10"/>
        <v>2</v>
      </c>
    </row>
    <row r="40" spans="1:24" s="97" customFormat="1" ht="36" customHeight="1" thickBot="1">
      <c r="A40" s="89"/>
      <c r="B40" s="98">
        <v>17</v>
      </c>
      <c r="C40" s="99"/>
      <c r="D40" s="100"/>
      <c r="E40" s="101"/>
      <c r="F40" s="102"/>
      <c r="G40" s="102"/>
      <c r="H40" s="103"/>
      <c r="I40" s="107"/>
      <c r="J40" s="105"/>
      <c r="K40" s="106"/>
      <c r="L40" s="106"/>
      <c r="M40" s="106"/>
      <c r="N40" s="87"/>
      <c r="O40" s="88"/>
      <c r="T40" s="106">
        <f t="shared" si="8"/>
        <v>0</v>
      </c>
      <c r="U40" s="106">
        <f t="shared" si="9"/>
        <v>0</v>
      </c>
      <c r="V40" s="87">
        <f t="shared" si="11"/>
        <v>3</v>
      </c>
      <c r="W40" s="87">
        <f t="shared" si="11"/>
        <v>5</v>
      </c>
      <c r="X40" s="97">
        <f t="shared" si="10"/>
        <v>2</v>
      </c>
    </row>
    <row r="41" spans="1:24" s="97" customFormat="1" ht="36" customHeight="1" thickBot="1">
      <c r="A41" s="89"/>
      <c r="B41" s="98">
        <v>18</v>
      </c>
      <c r="C41" s="99"/>
      <c r="D41" s="100"/>
      <c r="E41" s="101"/>
      <c r="F41" s="102"/>
      <c r="G41" s="102"/>
      <c r="H41" s="103"/>
      <c r="I41" s="107"/>
      <c r="J41" s="105"/>
      <c r="K41" s="106"/>
      <c r="L41" s="106"/>
      <c r="M41" s="106"/>
      <c r="N41" s="87"/>
      <c r="O41" s="88"/>
      <c r="T41" s="106">
        <f t="shared" si="8"/>
        <v>0</v>
      </c>
      <c r="U41" s="106">
        <f t="shared" si="9"/>
        <v>0</v>
      </c>
      <c r="V41" s="87">
        <f t="shared" si="11"/>
        <v>3</v>
      </c>
      <c r="W41" s="87">
        <f t="shared" si="11"/>
        <v>5</v>
      </c>
      <c r="X41" s="97">
        <f t="shared" si="10"/>
        <v>2</v>
      </c>
    </row>
    <row r="42" spans="1:24" s="97" customFormat="1" ht="36" customHeight="1" thickBot="1">
      <c r="A42" s="89"/>
      <c r="B42" s="98">
        <v>19</v>
      </c>
      <c r="C42" s="99"/>
      <c r="D42" s="100"/>
      <c r="E42" s="101"/>
      <c r="F42" s="102"/>
      <c r="G42" s="102"/>
      <c r="H42" s="103"/>
      <c r="I42" s="107"/>
      <c r="J42" s="105"/>
      <c r="K42" s="106"/>
      <c r="L42" s="106"/>
      <c r="M42" s="106"/>
      <c r="N42" s="87"/>
      <c r="O42" s="88"/>
      <c r="T42" s="106">
        <f t="shared" si="8"/>
        <v>0</v>
      </c>
      <c r="U42" s="106">
        <f t="shared" si="9"/>
        <v>0</v>
      </c>
      <c r="V42" s="87">
        <f>SUM(V41,T42)</f>
        <v>3</v>
      </c>
      <c r="W42" s="87">
        <f>SUM(W41,U42)</f>
        <v>5</v>
      </c>
      <c r="X42" s="97">
        <f t="shared" si="10"/>
        <v>2</v>
      </c>
    </row>
    <row r="43" spans="1:24" s="97" customFormat="1" ht="36" customHeight="1" thickBot="1">
      <c r="A43" s="89"/>
      <c r="B43" s="98">
        <v>20</v>
      </c>
      <c r="C43" s="99"/>
      <c r="D43" s="100"/>
      <c r="E43" s="101"/>
      <c r="F43" s="102"/>
      <c r="G43" s="102"/>
      <c r="H43" s="103"/>
      <c r="I43" s="107"/>
      <c r="J43" s="105"/>
      <c r="K43" s="108"/>
      <c r="L43" s="108"/>
      <c r="M43" s="108"/>
      <c r="N43" s="109"/>
      <c r="O43" s="110"/>
      <c r="T43" s="106">
        <f t="shared" si="8"/>
        <v>0</v>
      </c>
      <c r="U43" s="106">
        <f t="shared" si="9"/>
        <v>0</v>
      </c>
      <c r="V43" s="87">
        <f>SUM(V42,T43)</f>
        <v>3</v>
      </c>
      <c r="W43" s="87">
        <f>SUM(W42,U43)</f>
        <v>5</v>
      </c>
      <c r="X43" s="97">
        <f t="shared" si="10"/>
        <v>2</v>
      </c>
    </row>
    <row r="44" spans="1:24">
      <c r="C44" s="83"/>
    </row>
  </sheetData>
  <mergeCells count="37">
    <mergeCell ref="E43:H43"/>
    <mergeCell ref="E37:H37"/>
    <mergeCell ref="E38:H38"/>
    <mergeCell ref="E39:H39"/>
    <mergeCell ref="E40:H40"/>
    <mergeCell ref="E41:H41"/>
    <mergeCell ref="E42:H42"/>
    <mergeCell ref="E31:H31"/>
    <mergeCell ref="E32:H32"/>
    <mergeCell ref="E33:H33"/>
    <mergeCell ref="E34:H34"/>
    <mergeCell ref="E35:H35"/>
    <mergeCell ref="E36:H36"/>
    <mergeCell ref="E25:H25"/>
    <mergeCell ref="E26:H26"/>
    <mergeCell ref="E27:H27"/>
    <mergeCell ref="E28:H28"/>
    <mergeCell ref="E29:H29"/>
    <mergeCell ref="E30:H30"/>
    <mergeCell ref="C20:D20"/>
    <mergeCell ref="E20:G20"/>
    <mergeCell ref="J20:K20"/>
    <mergeCell ref="L20:N20"/>
    <mergeCell ref="E23:H23"/>
    <mergeCell ref="E24:H24"/>
    <mergeCell ref="E6:F6"/>
    <mergeCell ref="G6:H6"/>
    <mergeCell ref="K6:L6"/>
    <mergeCell ref="M6:N6"/>
    <mergeCell ref="D19:G19"/>
    <mergeCell ref="K19:N19"/>
    <mergeCell ref="E3:F3"/>
    <mergeCell ref="G3:H3"/>
    <mergeCell ref="J3:M3"/>
    <mergeCell ref="E4:F4"/>
    <mergeCell ref="G4:H4"/>
    <mergeCell ref="J4:M4"/>
  </mergeCells>
  <conditionalFormatting sqref="I8:J19 B8:C19">
    <cfRule type="cellIs" dxfId="16" priority="8" operator="equal">
      <formula>0</formula>
    </cfRule>
  </conditionalFormatting>
  <conditionalFormatting sqref="C6 J6">
    <cfRule type="cellIs" dxfId="15" priority="7" stopIfTrue="1" operator="equal">
      <formula>"Purple Heys"</formula>
    </cfRule>
  </conditionalFormatting>
  <conditionalFormatting sqref="C6 J6">
    <cfRule type="cellIs" dxfId="14" priority="1" stopIfTrue="1" operator="equal">
      <formula>"Retribution"</formula>
    </cfRule>
    <cfRule type="cellIs" dxfId="13" priority="2" stopIfTrue="1" operator="equal">
      <formula>"Golden Panthers"</formula>
    </cfRule>
    <cfRule type="cellIs" dxfId="12" priority="3" stopIfTrue="1" operator="equal">
      <formula>"Blue Storm"</formula>
    </cfRule>
    <cfRule type="cellIs" dxfId="11" priority="4" stopIfTrue="1" operator="equal">
      <formula>"The Green Machine"</formula>
    </cfRule>
    <cfRule type="cellIs" dxfId="10" priority="5" stopIfTrue="1" operator="equal">
      <formula>"Red Light District"</formula>
    </cfRule>
    <cfRule type="cellIs" dxfId="9" priority="6" stopIfTrue="1" operator="equal">
      <formula>"Slashing Pumpkins"</formula>
    </cfRule>
  </conditionalFormatting>
  <pageMargins left="0.7" right="0.7" top="0.75" bottom="0.75" header="0.3" footer="0.3"/>
  <pageSetup scale="54" orientation="portrait" blackAndWhite="1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8">
    <pageSetUpPr fitToPage="1"/>
  </sheetPr>
  <dimension ref="A1:Y44"/>
  <sheetViews>
    <sheetView topLeftCell="A6" zoomScale="50" zoomScaleNormal="50" workbookViewId="0">
      <selection activeCell="K19" sqref="K19:N19"/>
    </sheetView>
  </sheetViews>
  <sheetFormatPr defaultRowHeight="14.4"/>
  <cols>
    <col min="1" max="1" width="3.6640625" style="1" customWidth="1"/>
    <col min="2" max="2" width="12.5546875" customWidth="1"/>
    <col min="3" max="3" width="31.33203125" style="4" customWidth="1"/>
    <col min="4" max="4" width="14.6640625" customWidth="1"/>
    <col min="5" max="8" width="4.6640625" customWidth="1"/>
    <col min="9" max="9" width="16.109375" customWidth="1"/>
    <col min="10" max="10" width="37.109375" customWidth="1"/>
    <col min="11" max="11" width="14.6640625" customWidth="1"/>
    <col min="12" max="15" width="4.6640625" customWidth="1"/>
    <col min="18" max="18" width="2.88671875" customWidth="1"/>
    <col min="21" max="21" width="14.6640625" style="5" bestFit="1" customWidth="1"/>
  </cols>
  <sheetData>
    <row r="1" spans="1:24" ht="25.8">
      <c r="C1" s="2" t="s">
        <v>0</v>
      </c>
      <c r="D1" s="3">
        <v>4</v>
      </c>
      <c r="F1" s="4">
        <f>SUM(G6,M6)</f>
        <v>11</v>
      </c>
      <c r="G1" s="4" t="str">
        <f>IF(F1&lt;&gt;F2,"MISSED GOAL","")</f>
        <v/>
      </c>
      <c r="H1" s="4"/>
      <c r="I1" s="4"/>
    </row>
    <row r="2" spans="1:24" ht="15" thickBot="1">
      <c r="F2" s="6">
        <f>C22</f>
        <v>11</v>
      </c>
      <c r="G2" s="4"/>
      <c r="H2" s="4"/>
      <c r="I2" s="4"/>
    </row>
    <row r="3" spans="1:24" ht="26.4" customHeight="1" thickBot="1">
      <c r="B3" s="7" t="s">
        <v>1</v>
      </c>
      <c r="C3" s="8">
        <v>42267</v>
      </c>
      <c r="D3" s="9" t="s">
        <v>2</v>
      </c>
      <c r="E3" s="10">
        <v>12</v>
      </c>
      <c r="F3" s="11"/>
      <c r="G3" s="12" t="s">
        <v>3</v>
      </c>
      <c r="H3" s="13"/>
      <c r="I3" s="14" t="s">
        <v>4</v>
      </c>
      <c r="J3" s="15"/>
      <c r="K3" s="16"/>
      <c r="L3" s="16"/>
      <c r="M3" s="16"/>
      <c r="N3" s="17"/>
      <c r="O3" s="18"/>
    </row>
    <row r="4" spans="1:24" ht="26.4" customHeight="1" thickBot="1">
      <c r="B4" s="19" t="s">
        <v>5</v>
      </c>
      <c r="C4" s="20"/>
      <c r="D4" s="21" t="s">
        <v>6</v>
      </c>
      <c r="E4" s="22"/>
      <c r="F4" s="23"/>
      <c r="G4" s="24">
        <f>D1</f>
        <v>4</v>
      </c>
      <c r="H4" s="25"/>
      <c r="I4" s="26"/>
      <c r="J4" s="27"/>
      <c r="K4" s="28"/>
      <c r="L4" s="28"/>
      <c r="M4" s="28"/>
      <c r="N4" s="26"/>
      <c r="O4" s="29"/>
    </row>
    <row r="5" spans="1:24" s="36" customFormat="1" ht="43.2" customHeight="1" thickBot="1">
      <c r="A5" s="30"/>
      <c r="B5" s="31"/>
      <c r="C5" s="32" t="s">
        <v>7</v>
      </c>
      <c r="D5" s="33" t="str">
        <f>CONCATENATE(C6," Numbers")</f>
        <v>Slashing Pumpkins Numbers</v>
      </c>
      <c r="E5" s="33"/>
      <c r="F5" s="33"/>
      <c r="G5" s="34"/>
      <c r="H5" s="33"/>
      <c r="I5" s="33" t="s">
        <v>8</v>
      </c>
      <c r="J5" s="33" t="s">
        <v>9</v>
      </c>
      <c r="K5" s="33" t="str">
        <f>CONCATENATE(J6," Numbers")</f>
        <v>Red Light District Numbers</v>
      </c>
      <c r="L5" s="33"/>
      <c r="M5" s="33"/>
      <c r="N5" s="33"/>
      <c r="O5" s="35"/>
      <c r="U5" s="37"/>
    </row>
    <row r="6" spans="1:24" ht="31.95" customHeight="1" thickBot="1">
      <c r="B6" s="38" t="s">
        <v>10</v>
      </c>
      <c r="C6" s="39" t="s">
        <v>7</v>
      </c>
      <c r="D6" s="17"/>
      <c r="E6" s="40" t="s">
        <v>11</v>
      </c>
      <c r="F6" s="41"/>
      <c r="G6" s="42">
        <f>IF(COUNTBLANK(D8:D18)&lt;&gt;11,SUM(E8:E18),"")</f>
        <v>9</v>
      </c>
      <c r="H6" s="43"/>
      <c r="I6" s="38" t="s">
        <v>12</v>
      </c>
      <c r="J6" s="39" t="s">
        <v>58</v>
      </c>
      <c r="K6" s="40" t="s">
        <v>11</v>
      </c>
      <c r="L6" s="41"/>
      <c r="M6" s="42">
        <f>IF(COUNTBLANK(K8:K18)&lt;&gt;11,SUM(L8:L18),"")</f>
        <v>2</v>
      </c>
      <c r="N6" s="43"/>
      <c r="O6" s="18"/>
    </row>
    <row r="7" spans="1:24">
      <c r="B7" s="44" t="s">
        <v>14</v>
      </c>
      <c r="C7" s="45" t="s">
        <v>15</v>
      </c>
      <c r="D7" s="46" t="s">
        <v>16</v>
      </c>
      <c r="E7" s="47" t="s">
        <v>17</v>
      </c>
      <c r="F7" s="47" t="s">
        <v>18</v>
      </c>
      <c r="G7" s="47" t="s">
        <v>19</v>
      </c>
      <c r="H7" s="48" t="s">
        <v>20</v>
      </c>
      <c r="I7" s="49" t="s">
        <v>14</v>
      </c>
      <c r="J7" s="45" t="s">
        <v>15</v>
      </c>
      <c r="K7" s="45" t="s">
        <v>16</v>
      </c>
      <c r="L7" s="47" t="s">
        <v>17</v>
      </c>
      <c r="M7" s="47" t="s">
        <v>21</v>
      </c>
      <c r="N7" s="48" t="s">
        <v>19</v>
      </c>
      <c r="O7" s="48" t="s">
        <v>20</v>
      </c>
    </row>
    <row r="8" spans="1:24" ht="23.4">
      <c r="A8" s="50">
        <v>1</v>
      </c>
      <c r="B8" s="51">
        <f>HLOOKUP(D$5,[1]Teams!$C$4:$AG$16,2,FALSE)</f>
        <v>21</v>
      </c>
      <c r="C8" s="52" t="str">
        <f>HLOOKUP(C$6,[1]Teams!C$4:AF$20,2,FALSE)</f>
        <v>James Campbell</v>
      </c>
      <c r="D8" s="53" t="s">
        <v>22</v>
      </c>
      <c r="E8" s="54">
        <f t="shared" ref="E8:E18" si="0">IF(D8&lt;&gt;"",COUNTIF(goals,$B8),"")</f>
        <v>1</v>
      </c>
      <c r="F8" s="54">
        <f t="shared" ref="F8:F18" si="1">IF(D8&lt;&gt;"",COUNTIF(firsts,$B8),"")</f>
        <v>2</v>
      </c>
      <c r="G8" s="54">
        <f t="shared" ref="G8:G18" si="2">IF(D8&lt;&gt;"",COUNTIF(seconds,$B8),"")</f>
        <v>0</v>
      </c>
      <c r="H8" s="55">
        <f t="shared" ref="H8:H18" si="3">IF(D8&lt;&gt;"",SUM(E8:G8),"")</f>
        <v>3</v>
      </c>
      <c r="I8" s="56">
        <f>HLOOKUP(K$5,[1]Teams!$C$4:$AG$16,2,FALSE)</f>
        <v>61</v>
      </c>
      <c r="J8" s="52" t="str">
        <f>HLOOKUP(J$6,[1]Teams!C$4:AO$20,2,FALSE)</f>
        <v>Jon Loubert</v>
      </c>
      <c r="K8" s="57" t="s">
        <v>22</v>
      </c>
      <c r="L8" s="54">
        <f t="shared" ref="L8:L17" si="4">IF(K8&lt;&gt;"",COUNTIF(goals,$I8),"")</f>
        <v>2</v>
      </c>
      <c r="M8" s="54">
        <f t="shared" ref="M8:M17" si="5">IF(K8&lt;&gt;"",COUNTIF(firsts,$I8),"")</f>
        <v>0</v>
      </c>
      <c r="N8" s="54">
        <f t="shared" ref="N8:N17" si="6">IF(K8&lt;&gt;"",COUNTIF(seconds,$I8),"")</f>
        <v>0</v>
      </c>
      <c r="O8" s="55">
        <f t="shared" ref="O8:O18" si="7">IF(K8&lt;&gt;"",SUM(L8:N8),"")</f>
        <v>2</v>
      </c>
    </row>
    <row r="9" spans="1:24" ht="23.4">
      <c r="A9" s="50">
        <v>2</v>
      </c>
      <c r="B9" s="51">
        <f>HLOOKUP(D$5,[1]Teams!$C$4:$AG$16,4,FALSE)</f>
        <v>22</v>
      </c>
      <c r="C9" s="52" t="str">
        <f>HLOOKUP(C$6,[1]Teams!C$4:AF$20,4,FALSE)</f>
        <v>Doug Virtue</v>
      </c>
      <c r="D9" s="53"/>
      <c r="E9" s="54" t="str">
        <f t="shared" si="0"/>
        <v/>
      </c>
      <c r="F9" s="54" t="str">
        <f t="shared" si="1"/>
        <v/>
      </c>
      <c r="G9" s="54" t="str">
        <f t="shared" si="2"/>
        <v/>
      </c>
      <c r="H9" s="55" t="str">
        <f t="shared" si="3"/>
        <v/>
      </c>
      <c r="I9" s="56">
        <f>HLOOKUP(K$5,[1]Teams!$C$4:$AG$16,4,FALSE)</f>
        <v>62</v>
      </c>
      <c r="J9" s="52" t="str">
        <f>HLOOKUP(J$6,[1]Teams!C$4:AO$20,4,FALSE)</f>
        <v>Cole Tweedy</v>
      </c>
      <c r="K9" s="57"/>
      <c r="L9" s="54" t="str">
        <f t="shared" si="4"/>
        <v/>
      </c>
      <c r="M9" s="54" t="str">
        <f t="shared" si="5"/>
        <v/>
      </c>
      <c r="N9" s="54" t="str">
        <f t="shared" si="6"/>
        <v/>
      </c>
      <c r="O9" s="55" t="str">
        <f t="shared" si="7"/>
        <v/>
      </c>
    </row>
    <row r="10" spans="1:24" ht="23.4">
      <c r="A10" s="50">
        <v>3</v>
      </c>
      <c r="B10" s="51">
        <f>HLOOKUP(D$5,[1]Teams!$C$4:$AG$16,5,FALSE)</f>
        <v>23</v>
      </c>
      <c r="C10" s="52" t="str">
        <f>HLOOKUP(C$6,[1]Teams!C$4:AF$20,5,FALSE)</f>
        <v>Jacob Wilson</v>
      </c>
      <c r="D10" s="53" t="s">
        <v>22</v>
      </c>
      <c r="E10" s="54">
        <f t="shared" si="0"/>
        <v>3</v>
      </c>
      <c r="F10" s="54">
        <f t="shared" si="1"/>
        <v>0</v>
      </c>
      <c r="G10" s="54">
        <f t="shared" si="2"/>
        <v>1</v>
      </c>
      <c r="H10" s="55">
        <f t="shared" si="3"/>
        <v>4</v>
      </c>
      <c r="I10" s="56">
        <f>HLOOKUP(K$5,[1]Teams!$C$4:$AG$16,5,FALSE)</f>
        <v>63</v>
      </c>
      <c r="J10" s="52" t="str">
        <f>HLOOKUP(J$6,[1]Teams!C$4:AO$20,5,FALSE)</f>
        <v>Harold Plante</v>
      </c>
      <c r="K10" s="57" t="s">
        <v>22</v>
      </c>
      <c r="L10" s="54">
        <f t="shared" si="4"/>
        <v>0</v>
      </c>
      <c r="M10" s="54">
        <f t="shared" si="5"/>
        <v>0</v>
      </c>
      <c r="N10" s="54">
        <f t="shared" si="6"/>
        <v>0</v>
      </c>
      <c r="O10" s="55">
        <f t="shared" si="7"/>
        <v>0</v>
      </c>
    </row>
    <row r="11" spans="1:24" ht="23.4">
      <c r="A11" s="50">
        <v>4</v>
      </c>
      <c r="B11" s="51">
        <f>HLOOKUP(D$5,[1]Teams!$C$4:$AG$16,6,FALSE)</f>
        <v>24</v>
      </c>
      <c r="C11" s="52" t="str">
        <f>HLOOKUP(C$6,[1]Teams!C$4:AF$20,6,FALSE)</f>
        <v>John Stewart</v>
      </c>
      <c r="D11" s="53" t="s">
        <v>22</v>
      </c>
      <c r="E11" s="54">
        <f t="shared" si="0"/>
        <v>1</v>
      </c>
      <c r="F11" s="54">
        <f t="shared" si="1"/>
        <v>1</v>
      </c>
      <c r="G11" s="54">
        <f t="shared" si="2"/>
        <v>0</v>
      </c>
      <c r="H11" s="55">
        <f t="shared" si="3"/>
        <v>2</v>
      </c>
      <c r="I11" s="56">
        <f>HLOOKUP(K$5,[1]Teams!$C$4:$AG$16,6,FALSE)</f>
        <v>64</v>
      </c>
      <c r="J11" s="52" t="str">
        <f>HLOOKUP(J$6,[1]Teams!C$4:AO$20,6,FALSE)</f>
        <v>Jamie Williams</v>
      </c>
      <c r="K11" s="57" t="s">
        <v>22</v>
      </c>
      <c r="L11" s="54">
        <f t="shared" si="4"/>
        <v>0</v>
      </c>
      <c r="M11" s="54">
        <f t="shared" si="5"/>
        <v>2</v>
      </c>
      <c r="N11" s="54">
        <f t="shared" si="6"/>
        <v>0</v>
      </c>
      <c r="O11" s="55">
        <f t="shared" si="7"/>
        <v>2</v>
      </c>
    </row>
    <row r="12" spans="1:24" ht="23.4">
      <c r="A12" s="50">
        <v>5</v>
      </c>
      <c r="B12" s="51">
        <f>HLOOKUP(D$5,[1]Teams!$C$4:$AG$16,7,FALSE)</f>
        <v>25</v>
      </c>
      <c r="C12" s="52" t="str">
        <f>HLOOKUP(C$6,[1]Teams!C$4:AF$20,7,FALSE)</f>
        <v>Matt Vautour</v>
      </c>
      <c r="D12" s="53" t="s">
        <v>22</v>
      </c>
      <c r="E12" s="54">
        <f t="shared" si="0"/>
        <v>0</v>
      </c>
      <c r="F12" s="54">
        <f t="shared" si="1"/>
        <v>3</v>
      </c>
      <c r="G12" s="54">
        <f t="shared" si="2"/>
        <v>1</v>
      </c>
      <c r="H12" s="55">
        <f t="shared" si="3"/>
        <v>4</v>
      </c>
      <c r="I12" s="56">
        <f>HLOOKUP(K$5,[1]Teams!$C$4:$AG$16,7,FALSE)</f>
        <v>65</v>
      </c>
      <c r="J12" s="52" t="str">
        <f>HLOOKUP(J$6,[1]Teams!C$4:AO$20,7,FALSE)</f>
        <v>Matt Davis</v>
      </c>
      <c r="K12" s="57"/>
      <c r="L12" s="54" t="str">
        <f t="shared" si="4"/>
        <v/>
      </c>
      <c r="M12" s="54" t="str">
        <f t="shared" si="5"/>
        <v/>
      </c>
      <c r="N12" s="54" t="str">
        <f t="shared" si="6"/>
        <v/>
      </c>
      <c r="O12" s="55" t="str">
        <f t="shared" si="7"/>
        <v/>
      </c>
    </row>
    <row r="13" spans="1:24" ht="23.4">
      <c r="A13" s="50">
        <v>6</v>
      </c>
      <c r="B13" s="51">
        <f>HLOOKUP(D$5,[1]Teams!$C$4:$AG$16,8,FALSE)</f>
        <v>26</v>
      </c>
      <c r="C13" s="52" t="str">
        <f>HLOOKUP(C$6,[1]Teams!C$4:AF$20,8,FALSE)</f>
        <v>Richard Kwiatkowski</v>
      </c>
      <c r="D13" s="53" t="s">
        <v>22</v>
      </c>
      <c r="E13" s="54">
        <f t="shared" si="0"/>
        <v>1</v>
      </c>
      <c r="F13" s="54">
        <f t="shared" si="1"/>
        <v>2</v>
      </c>
      <c r="G13" s="54">
        <f t="shared" si="2"/>
        <v>2</v>
      </c>
      <c r="H13" s="55">
        <f t="shared" si="3"/>
        <v>5</v>
      </c>
      <c r="I13" s="56">
        <f>HLOOKUP(K$5,[1]Teams!$C$4:$AG$16,8,FALSE)</f>
        <v>66</v>
      </c>
      <c r="J13" s="52" t="str">
        <f>HLOOKUP(J$6,[1]Teams!C$4:AO$20,8,FALSE)</f>
        <v>Sly Villenueve</v>
      </c>
      <c r="K13" s="57"/>
      <c r="L13" s="54" t="str">
        <f t="shared" si="4"/>
        <v/>
      </c>
      <c r="M13" s="54" t="str">
        <f t="shared" si="5"/>
        <v/>
      </c>
      <c r="N13" s="54" t="str">
        <f t="shared" si="6"/>
        <v/>
      </c>
      <c r="O13" s="55" t="str">
        <f t="shared" si="7"/>
        <v/>
      </c>
    </row>
    <row r="14" spans="1:24" ht="23.4">
      <c r="A14" s="50">
        <v>7</v>
      </c>
      <c r="B14" s="51">
        <f>HLOOKUP(D$5,[1]Teams!$C$4:$AG$16,9,FALSE)</f>
        <v>27</v>
      </c>
      <c r="C14" s="52" t="str">
        <f>HLOOKUP(C$6,[1]Teams!C$4:AF$20,9,FALSE)</f>
        <v>Rick Bartlett</v>
      </c>
      <c r="D14" s="53" t="s">
        <v>22</v>
      </c>
      <c r="E14" s="54">
        <f t="shared" si="0"/>
        <v>3</v>
      </c>
      <c r="F14" s="54">
        <f t="shared" si="1"/>
        <v>0</v>
      </c>
      <c r="G14" s="54">
        <f t="shared" si="2"/>
        <v>0</v>
      </c>
      <c r="H14" s="55">
        <f t="shared" si="3"/>
        <v>3</v>
      </c>
      <c r="I14" s="56">
        <f>HLOOKUP(K$5,[1]Teams!$C$4:$AG$16,9,FALSE)</f>
        <v>67</v>
      </c>
      <c r="J14" s="52" t="str">
        <f>HLOOKUP(J$6,[1]Teams!C$4:AO$20,9,FALSE)</f>
        <v>Tim O'Leary</v>
      </c>
      <c r="K14" s="57"/>
      <c r="L14" s="54" t="str">
        <f t="shared" si="4"/>
        <v/>
      </c>
      <c r="M14" s="54" t="str">
        <f t="shared" si="5"/>
        <v/>
      </c>
      <c r="N14" s="54" t="str">
        <f t="shared" si="6"/>
        <v/>
      </c>
      <c r="O14" s="55" t="str">
        <f t="shared" si="7"/>
        <v/>
      </c>
      <c r="V14" s="5"/>
      <c r="W14" s="5"/>
      <c r="X14" s="5"/>
    </row>
    <row r="15" spans="1:24" ht="23.4">
      <c r="A15" s="50">
        <v>8</v>
      </c>
      <c r="B15" s="51">
        <f>HLOOKUP(D$5,[1]Teams!$C$4:$AG$16,10,FALSE)</f>
        <v>28</v>
      </c>
      <c r="C15" s="52" t="str">
        <f>HLOOKUP(C$6,[1]Teams!C$4:AF$20,10,FALSE)</f>
        <v>Trevor Graham</v>
      </c>
      <c r="D15" s="53" t="s">
        <v>22</v>
      </c>
      <c r="E15" s="54">
        <f t="shared" si="0"/>
        <v>0</v>
      </c>
      <c r="F15" s="54">
        <f t="shared" si="1"/>
        <v>0</v>
      </c>
      <c r="G15" s="54">
        <f t="shared" si="2"/>
        <v>1</v>
      </c>
      <c r="H15" s="55">
        <f t="shared" si="3"/>
        <v>1</v>
      </c>
      <c r="I15" s="56">
        <f>HLOOKUP(K$5,[1]Teams!$C$4:$AG$16,10,FALSE)</f>
        <v>68</v>
      </c>
      <c r="J15" s="52" t="str">
        <f>HLOOKUP(J$6,[1]Teams!C$4:AO$20,10,FALSE)</f>
        <v>Troy Doyle</v>
      </c>
      <c r="K15" s="57" t="s">
        <v>22</v>
      </c>
      <c r="L15" s="54">
        <f t="shared" si="4"/>
        <v>0</v>
      </c>
      <c r="M15" s="54">
        <f t="shared" si="5"/>
        <v>0</v>
      </c>
      <c r="N15" s="54">
        <f t="shared" si="6"/>
        <v>1</v>
      </c>
      <c r="O15" s="55">
        <f t="shared" si="7"/>
        <v>1</v>
      </c>
      <c r="V15" s="5"/>
      <c r="W15" s="5"/>
      <c r="X15" s="5"/>
    </row>
    <row r="16" spans="1:24" ht="21">
      <c r="A16" s="50">
        <v>9</v>
      </c>
      <c r="B16" s="51">
        <v>99</v>
      </c>
      <c r="C16" s="58"/>
      <c r="D16" s="53"/>
      <c r="E16" s="54" t="str">
        <f t="shared" si="0"/>
        <v/>
      </c>
      <c r="F16" s="54" t="str">
        <f t="shared" si="1"/>
        <v/>
      </c>
      <c r="G16" s="54" t="str">
        <f t="shared" si="2"/>
        <v/>
      </c>
      <c r="H16" s="55" t="str">
        <f t="shared" si="3"/>
        <v/>
      </c>
      <c r="I16" s="56">
        <v>99</v>
      </c>
      <c r="J16" s="58" t="s">
        <v>68</v>
      </c>
      <c r="K16" s="57" t="s">
        <v>24</v>
      </c>
      <c r="L16" s="54">
        <f t="shared" si="4"/>
        <v>0</v>
      </c>
      <c r="M16" s="54">
        <f t="shared" si="5"/>
        <v>0</v>
      </c>
      <c r="N16" s="54">
        <f t="shared" si="6"/>
        <v>0</v>
      </c>
      <c r="O16" s="55">
        <f t="shared" si="7"/>
        <v>0</v>
      </c>
      <c r="V16" s="5"/>
      <c r="W16" s="5"/>
      <c r="X16" s="5"/>
    </row>
    <row r="17" spans="1:25" ht="21">
      <c r="A17" s="50">
        <v>10</v>
      </c>
      <c r="B17" s="51">
        <v>94</v>
      </c>
      <c r="C17" s="58"/>
      <c r="D17" s="53"/>
      <c r="E17" s="54" t="str">
        <f t="shared" si="0"/>
        <v/>
      </c>
      <c r="F17" s="54" t="str">
        <f t="shared" si="1"/>
        <v/>
      </c>
      <c r="G17" s="54" t="str">
        <f t="shared" si="2"/>
        <v/>
      </c>
      <c r="H17" s="55" t="str">
        <f t="shared" si="3"/>
        <v/>
      </c>
      <c r="I17" s="56">
        <v>98</v>
      </c>
      <c r="J17" s="58"/>
      <c r="K17" s="57"/>
      <c r="L17" s="54" t="str">
        <f t="shared" si="4"/>
        <v/>
      </c>
      <c r="M17" s="54" t="str">
        <f t="shared" si="5"/>
        <v/>
      </c>
      <c r="N17" s="54" t="str">
        <f t="shared" si="6"/>
        <v/>
      </c>
      <c r="O17" s="55" t="str">
        <f t="shared" si="7"/>
        <v/>
      </c>
      <c r="V17" s="5"/>
      <c r="W17" s="5"/>
      <c r="X17" s="5"/>
    </row>
    <row r="18" spans="1:25" ht="21.6" thickBot="1">
      <c r="A18" s="50">
        <v>11</v>
      </c>
      <c r="B18" s="51">
        <f>HLOOKUP(D$5,[1]Teams!$C$4:$AG$16,13,FALSE)</f>
        <v>0</v>
      </c>
      <c r="C18" s="58"/>
      <c r="D18" s="59"/>
      <c r="E18" s="54" t="str">
        <f t="shared" si="0"/>
        <v/>
      </c>
      <c r="F18" s="54" t="str">
        <f t="shared" si="1"/>
        <v/>
      </c>
      <c r="G18" s="54" t="str">
        <f t="shared" si="2"/>
        <v/>
      </c>
      <c r="H18" s="55" t="str">
        <f t="shared" si="3"/>
        <v/>
      </c>
      <c r="I18" s="60">
        <f>HLOOKUP(K$5,[1]Teams!$C$4:$AG$16,13,FALSE)</f>
        <v>0</v>
      </c>
      <c r="J18" s="61"/>
      <c r="K18" s="62"/>
      <c r="L18" s="63"/>
      <c r="M18" s="63"/>
      <c r="N18" s="63"/>
      <c r="O18" s="55" t="str">
        <f t="shared" si="7"/>
        <v/>
      </c>
      <c r="V18" s="5"/>
      <c r="W18" s="5"/>
      <c r="X18" s="5"/>
    </row>
    <row r="19" spans="1:25" ht="21.6" thickBot="1">
      <c r="A19" s="50">
        <v>12</v>
      </c>
      <c r="B19" s="51">
        <f>HLOOKUP(D$5,[1]Teams!$C$4:$AG$17,14,FALSE)</f>
        <v>0</v>
      </c>
      <c r="C19" s="64">
        <f>HLOOKUP(C$6,[1]Teams!C$4:AF$20,14,FALSE)</f>
        <v>0</v>
      </c>
      <c r="D19" s="65" t="s">
        <v>28</v>
      </c>
      <c r="E19" s="66"/>
      <c r="F19" s="66"/>
      <c r="G19" s="67"/>
      <c r="H19" s="68"/>
      <c r="I19" s="69">
        <f>HLOOKUP(K$5,[1]Teams!$C$4:$AG$17,14,FALSE)</f>
        <v>0</v>
      </c>
      <c r="J19" s="70">
        <f>HLOOKUP(J$6,[1]Teams!C$4:AM$20,14,FALSE)</f>
        <v>0</v>
      </c>
      <c r="K19" s="71" t="s">
        <v>28</v>
      </c>
      <c r="L19" s="72"/>
      <c r="M19" s="72"/>
      <c r="N19" s="73"/>
      <c r="O19" s="68"/>
      <c r="V19" s="5"/>
      <c r="W19" s="5"/>
      <c r="X19" s="5"/>
    </row>
    <row r="20" spans="1:25" ht="26.4" thickBot="1">
      <c r="A20" s="50">
        <v>13</v>
      </c>
      <c r="B20" s="74">
        <f>HLOOKUP(D$5,[1]Teams!$C$4:$AG$16,3,FALSE)</f>
        <v>20</v>
      </c>
      <c r="C20" s="75" t="str">
        <f>HLOOKUP(C$6,[1]Teams!C$4:AF$20,3,FALSE)</f>
        <v>Brandon Leet-Macfarlane</v>
      </c>
      <c r="D20" s="76"/>
      <c r="E20" s="22"/>
      <c r="F20" s="77"/>
      <c r="G20" s="23"/>
      <c r="H20" s="68"/>
      <c r="I20" s="74">
        <f>HLOOKUP(K$5,[1]Teams!$C$4:$AG$16,3,FALSE)</f>
        <v>60</v>
      </c>
      <c r="J20" s="75" t="str">
        <f>HLOOKUP(J$6,[1]Teams!C$4:AO$20,3,FALSE)</f>
        <v>Frederic Mailhot Landry</v>
      </c>
      <c r="K20" s="76"/>
      <c r="L20" s="22"/>
      <c r="M20" s="77"/>
      <c r="N20" s="23"/>
      <c r="O20" s="68"/>
      <c r="V20" s="5"/>
      <c r="W20" s="5"/>
      <c r="X20" s="5"/>
    </row>
    <row r="21" spans="1:25" ht="30.6" customHeight="1" thickBot="1">
      <c r="A21" s="50">
        <v>14</v>
      </c>
      <c r="B21" s="78" t="str">
        <f>IF(C24&lt;&gt;"","90","")</f>
        <v>90</v>
      </c>
      <c r="C21" s="79"/>
      <c r="D21" s="80"/>
      <c r="E21" s="81"/>
      <c r="F21" s="81"/>
      <c r="G21" s="81"/>
      <c r="H21" s="82"/>
      <c r="I21" s="78">
        <v>100</v>
      </c>
      <c r="J21" s="61" t="s">
        <v>59</v>
      </c>
      <c r="K21" s="20"/>
      <c r="L21" s="83"/>
      <c r="M21" s="83"/>
      <c r="N21" s="84"/>
      <c r="O21" s="68"/>
      <c r="V21" s="5"/>
      <c r="W21" s="5"/>
      <c r="X21" s="5"/>
    </row>
    <row r="22" spans="1:25" ht="24" thickBot="1">
      <c r="B22" s="85" t="s">
        <v>30</v>
      </c>
      <c r="C22" s="86">
        <f>COUNT(goals)</f>
        <v>11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87"/>
      <c r="O22" s="88"/>
      <c r="T22" t="str">
        <f>IF(G6&gt;M6,"Winner","")</f>
        <v>Winner</v>
      </c>
      <c r="U22" s="5" t="str">
        <f>IF(M6&gt;G6,"Winner","")</f>
        <v/>
      </c>
      <c r="V22" s="5"/>
      <c r="W22" s="5"/>
      <c r="X22" s="5"/>
      <c r="Y22" t="str">
        <f>IF(ABS(G6-M6)&lt;5,"No Fluffs","FLUFFS!")</f>
        <v>FLUFFS!</v>
      </c>
    </row>
    <row r="23" spans="1:25" s="97" customFormat="1" ht="36" customHeight="1" thickBot="1">
      <c r="A23" s="89"/>
      <c r="B23" s="90"/>
      <c r="C23" s="91" t="s">
        <v>31</v>
      </c>
      <c r="D23" s="92" t="s">
        <v>32</v>
      </c>
      <c r="E23" s="93" t="s">
        <v>33</v>
      </c>
      <c r="F23" s="94"/>
      <c r="G23" s="94"/>
      <c r="H23" s="95"/>
      <c r="I23" s="96" t="s">
        <v>34</v>
      </c>
      <c r="J23" s="96" t="s">
        <v>35</v>
      </c>
      <c r="K23" s="87"/>
      <c r="L23" s="87"/>
      <c r="M23" s="87"/>
      <c r="N23" s="87"/>
      <c r="O23" s="88"/>
      <c r="T23" s="87" t="s">
        <v>36</v>
      </c>
      <c r="U23" s="87" t="s">
        <v>37</v>
      </c>
      <c r="V23" s="87" t="s">
        <v>11</v>
      </c>
      <c r="W23" s="88"/>
      <c r="X23" s="97" t="s">
        <v>38</v>
      </c>
      <c r="Y23" s="97" t="s">
        <v>39</v>
      </c>
    </row>
    <row r="24" spans="1:25" s="97" customFormat="1" ht="36" customHeight="1" thickBot="1">
      <c r="A24" s="89"/>
      <c r="B24" s="98">
        <v>1</v>
      </c>
      <c r="C24" s="99">
        <v>26</v>
      </c>
      <c r="D24" s="100">
        <v>25</v>
      </c>
      <c r="E24" s="101"/>
      <c r="F24" s="102"/>
      <c r="G24" s="102"/>
      <c r="H24" s="103"/>
      <c r="I24" s="104">
        <v>0.77083333333333337</v>
      </c>
      <c r="J24" s="105"/>
      <c r="K24" s="106"/>
      <c r="L24" s="106"/>
      <c r="M24" s="106"/>
      <c r="N24" s="87"/>
      <c r="O24" s="88"/>
      <c r="T24" s="106">
        <f t="shared" ref="T24:T43" si="8">IF(AND(C24&lt;&gt;"",COUNTIF(B$8:B$18,C24)&gt;0),1,0)</f>
        <v>1</v>
      </c>
      <c r="U24" s="106">
        <f t="shared" ref="U24:U43" si="9">IF(AND(C24&lt;&gt;"",COUNTIF(I$8:I$18,C24)&gt;0),1,0)</f>
        <v>0</v>
      </c>
      <c r="V24" s="87">
        <f>T24</f>
        <v>1</v>
      </c>
      <c r="W24" s="88">
        <f>U24</f>
        <v>0</v>
      </c>
      <c r="X24" s="97">
        <f>ABS(V24-W24)</f>
        <v>1</v>
      </c>
    </row>
    <row r="25" spans="1:25" s="97" customFormat="1" ht="36" customHeight="1" thickBot="1">
      <c r="A25" s="89"/>
      <c r="B25" s="98">
        <v>2</v>
      </c>
      <c r="C25" s="99">
        <v>23</v>
      </c>
      <c r="D25" s="100">
        <v>21</v>
      </c>
      <c r="E25" s="101">
        <v>28</v>
      </c>
      <c r="F25" s="102"/>
      <c r="G25" s="102"/>
      <c r="H25" s="103"/>
      <c r="I25" s="104">
        <v>0.65972222222222221</v>
      </c>
      <c r="J25" s="105"/>
      <c r="K25" s="106"/>
      <c r="L25" s="106"/>
      <c r="M25" s="106"/>
      <c r="N25" s="87"/>
      <c r="O25" s="88"/>
      <c r="T25" s="106">
        <f t="shared" si="8"/>
        <v>1</v>
      </c>
      <c r="U25" s="106">
        <f t="shared" si="9"/>
        <v>0</v>
      </c>
      <c r="V25" s="87">
        <f>SUM(V24,T25)</f>
        <v>2</v>
      </c>
      <c r="W25" s="87">
        <f>SUM(W24,U25)</f>
        <v>0</v>
      </c>
      <c r="X25" s="97">
        <f t="shared" ref="X25:X43" si="10">ABS(V25-W25)</f>
        <v>2</v>
      </c>
    </row>
    <row r="26" spans="1:25" s="97" customFormat="1" ht="36" customHeight="1" thickBot="1">
      <c r="A26" s="89"/>
      <c r="B26" s="98">
        <v>3</v>
      </c>
      <c r="C26" s="99">
        <v>27</v>
      </c>
      <c r="D26" s="100">
        <v>26</v>
      </c>
      <c r="E26" s="101">
        <v>25</v>
      </c>
      <c r="F26" s="102"/>
      <c r="G26" s="102"/>
      <c r="H26" s="103"/>
      <c r="I26" s="104">
        <v>0.625</v>
      </c>
      <c r="J26" s="105"/>
      <c r="K26" s="106"/>
      <c r="L26" s="106"/>
      <c r="M26" s="106"/>
      <c r="N26" s="87"/>
      <c r="O26" s="88"/>
      <c r="T26" s="106">
        <f t="shared" si="8"/>
        <v>1</v>
      </c>
      <c r="U26" s="106">
        <f t="shared" si="9"/>
        <v>0</v>
      </c>
      <c r="V26" s="87">
        <f t="shared" ref="V26:W41" si="11">SUM(V25,T26)</f>
        <v>3</v>
      </c>
      <c r="W26" s="87">
        <f t="shared" si="11"/>
        <v>0</v>
      </c>
      <c r="X26" s="97">
        <f t="shared" si="10"/>
        <v>3</v>
      </c>
    </row>
    <row r="27" spans="1:25" s="97" customFormat="1" ht="36" customHeight="1" thickBot="1">
      <c r="A27" s="89"/>
      <c r="B27" s="98">
        <v>4</v>
      </c>
      <c r="C27" s="99">
        <v>27</v>
      </c>
      <c r="D27" s="100">
        <v>25</v>
      </c>
      <c r="E27" s="101">
        <v>26</v>
      </c>
      <c r="F27" s="102"/>
      <c r="G27" s="102"/>
      <c r="H27" s="103"/>
      <c r="I27" s="104">
        <v>0.57291666666666663</v>
      </c>
      <c r="J27" s="105"/>
      <c r="K27" s="106"/>
      <c r="L27" s="106"/>
      <c r="M27" s="106"/>
      <c r="N27" s="87"/>
      <c r="O27" s="88"/>
      <c r="T27" s="106">
        <f t="shared" si="8"/>
        <v>1</v>
      </c>
      <c r="U27" s="106">
        <f t="shared" si="9"/>
        <v>0</v>
      </c>
      <c r="V27" s="87">
        <f t="shared" si="11"/>
        <v>4</v>
      </c>
      <c r="W27" s="87">
        <f t="shared" si="11"/>
        <v>0</v>
      </c>
      <c r="X27" s="97">
        <f t="shared" si="10"/>
        <v>4</v>
      </c>
    </row>
    <row r="28" spans="1:25" s="97" customFormat="1" ht="36" customHeight="1" thickBot="1">
      <c r="A28" s="89"/>
      <c r="B28" s="98">
        <v>5</v>
      </c>
      <c r="C28" s="99">
        <v>23</v>
      </c>
      <c r="D28" s="100">
        <v>24</v>
      </c>
      <c r="E28" s="101"/>
      <c r="F28" s="102"/>
      <c r="G28" s="102"/>
      <c r="H28" s="103"/>
      <c r="I28" s="104">
        <v>0.48958333333333331</v>
      </c>
      <c r="J28" s="105"/>
      <c r="K28" s="106"/>
      <c r="L28" s="106"/>
      <c r="M28" s="106"/>
      <c r="N28" s="87"/>
      <c r="O28" s="88"/>
      <c r="T28" s="106">
        <f t="shared" si="8"/>
        <v>1</v>
      </c>
      <c r="U28" s="106">
        <f t="shared" si="9"/>
        <v>0</v>
      </c>
      <c r="V28" s="87">
        <f t="shared" si="11"/>
        <v>5</v>
      </c>
      <c r="W28" s="87">
        <f t="shared" si="11"/>
        <v>0</v>
      </c>
      <c r="X28" s="97">
        <f t="shared" si="10"/>
        <v>5</v>
      </c>
    </row>
    <row r="29" spans="1:25" s="97" customFormat="1" ht="36" customHeight="1" thickBot="1">
      <c r="A29" s="89"/>
      <c r="B29" s="98">
        <v>6</v>
      </c>
      <c r="C29" s="99">
        <v>24</v>
      </c>
      <c r="D29" s="100">
        <v>21</v>
      </c>
      <c r="E29" s="101">
        <v>23</v>
      </c>
      <c r="F29" s="102"/>
      <c r="G29" s="102"/>
      <c r="H29" s="103"/>
      <c r="I29" s="104">
        <v>0.2986111111111111</v>
      </c>
      <c r="J29" s="105"/>
      <c r="K29" s="106"/>
      <c r="L29" s="106"/>
      <c r="M29" s="106"/>
      <c r="N29" s="87"/>
      <c r="O29" s="88"/>
      <c r="T29" s="106">
        <f t="shared" si="8"/>
        <v>1</v>
      </c>
      <c r="U29" s="106">
        <f t="shared" si="9"/>
        <v>0</v>
      </c>
      <c r="V29" s="87">
        <f t="shared" si="11"/>
        <v>6</v>
      </c>
      <c r="W29" s="87">
        <f t="shared" si="11"/>
        <v>0</v>
      </c>
      <c r="X29" s="97">
        <f t="shared" si="10"/>
        <v>6</v>
      </c>
    </row>
    <row r="30" spans="1:25" s="97" customFormat="1" ht="36" customHeight="1" thickBot="1">
      <c r="A30" s="89"/>
      <c r="B30" s="98">
        <v>7</v>
      </c>
      <c r="C30" s="99">
        <v>23</v>
      </c>
      <c r="D30" s="100"/>
      <c r="E30" s="101"/>
      <c r="F30" s="102"/>
      <c r="G30" s="102"/>
      <c r="H30" s="103"/>
      <c r="I30" s="104">
        <v>0.28125</v>
      </c>
      <c r="J30" s="105"/>
      <c r="K30" s="106"/>
      <c r="L30" s="106"/>
      <c r="M30" s="106"/>
      <c r="N30" s="87"/>
      <c r="O30" s="88"/>
      <c r="T30" s="106">
        <f t="shared" si="8"/>
        <v>1</v>
      </c>
      <c r="U30" s="106">
        <f t="shared" si="9"/>
        <v>0</v>
      </c>
      <c r="V30" s="87">
        <f t="shared" si="11"/>
        <v>7</v>
      </c>
      <c r="W30" s="87">
        <f t="shared" si="11"/>
        <v>0</v>
      </c>
      <c r="X30" s="97">
        <f t="shared" si="10"/>
        <v>7</v>
      </c>
    </row>
    <row r="31" spans="1:25" s="97" customFormat="1" ht="36" customHeight="1" thickBot="1">
      <c r="A31" s="89"/>
      <c r="B31" s="98">
        <v>8</v>
      </c>
      <c r="C31" s="99">
        <v>27</v>
      </c>
      <c r="D31" s="100">
        <v>26</v>
      </c>
      <c r="E31" s="101"/>
      <c r="F31" s="102"/>
      <c r="G31" s="102"/>
      <c r="H31" s="103"/>
      <c r="I31" s="104">
        <v>0.1875</v>
      </c>
      <c r="J31" s="105"/>
      <c r="K31" s="106"/>
      <c r="L31" s="106"/>
      <c r="M31" s="106"/>
      <c r="N31" s="87"/>
      <c r="O31" s="88"/>
      <c r="T31" s="106">
        <f t="shared" si="8"/>
        <v>1</v>
      </c>
      <c r="U31" s="106">
        <f t="shared" si="9"/>
        <v>0</v>
      </c>
      <c r="V31" s="87">
        <f t="shared" si="11"/>
        <v>8</v>
      </c>
      <c r="W31" s="87">
        <f t="shared" si="11"/>
        <v>0</v>
      </c>
      <c r="X31" s="97">
        <f t="shared" si="10"/>
        <v>8</v>
      </c>
      <c r="Y31" s="97" t="s">
        <v>55</v>
      </c>
    </row>
    <row r="32" spans="1:25" s="97" customFormat="1" ht="36" customHeight="1" thickBot="1">
      <c r="A32" s="89"/>
      <c r="B32" s="98">
        <v>9</v>
      </c>
      <c r="C32" s="99">
        <v>21</v>
      </c>
      <c r="D32" s="100">
        <v>25</v>
      </c>
      <c r="E32" s="101">
        <v>26</v>
      </c>
      <c r="F32" s="102"/>
      <c r="G32" s="102"/>
      <c r="H32" s="103"/>
      <c r="I32" s="104">
        <v>0.13541666666666666</v>
      </c>
      <c r="J32" s="105"/>
      <c r="K32" s="106"/>
      <c r="L32" s="106"/>
      <c r="M32" s="106"/>
      <c r="N32" s="87"/>
      <c r="O32" s="88"/>
      <c r="T32" s="106">
        <f t="shared" si="8"/>
        <v>1</v>
      </c>
      <c r="U32" s="106">
        <f t="shared" si="9"/>
        <v>0</v>
      </c>
      <c r="V32" s="87">
        <f t="shared" si="11"/>
        <v>9</v>
      </c>
      <c r="W32" s="87">
        <f t="shared" si="11"/>
        <v>0</v>
      </c>
      <c r="X32" s="97">
        <f t="shared" si="10"/>
        <v>9</v>
      </c>
      <c r="Y32" s="97" t="s">
        <v>55</v>
      </c>
    </row>
    <row r="33" spans="1:24" s="97" customFormat="1" ht="36" customHeight="1" thickBot="1">
      <c r="A33" s="89"/>
      <c r="B33" s="98">
        <v>10</v>
      </c>
      <c r="C33" s="99">
        <v>61</v>
      </c>
      <c r="D33" s="100">
        <v>64</v>
      </c>
      <c r="E33" s="101"/>
      <c r="F33" s="102"/>
      <c r="G33" s="102"/>
      <c r="H33" s="103"/>
      <c r="I33" s="104">
        <v>5.2083333333333336E-2</v>
      </c>
      <c r="J33" s="105"/>
      <c r="K33" s="106"/>
      <c r="L33" s="106"/>
      <c r="M33" s="106"/>
      <c r="N33" s="87"/>
      <c r="O33" s="88"/>
      <c r="T33" s="106">
        <f t="shared" si="8"/>
        <v>0</v>
      </c>
      <c r="U33" s="106">
        <f t="shared" si="9"/>
        <v>1</v>
      </c>
      <c r="V33" s="87">
        <f t="shared" si="11"/>
        <v>9</v>
      </c>
      <c r="W33" s="87">
        <f t="shared" si="11"/>
        <v>1</v>
      </c>
      <c r="X33" s="97">
        <f t="shared" si="10"/>
        <v>8</v>
      </c>
    </row>
    <row r="34" spans="1:24" s="97" customFormat="1" ht="36" customHeight="1" thickBot="1">
      <c r="A34" s="89"/>
      <c r="B34" s="98">
        <v>11</v>
      </c>
      <c r="C34" s="99">
        <v>61</v>
      </c>
      <c r="D34" s="100">
        <v>64</v>
      </c>
      <c r="E34" s="101">
        <v>68</v>
      </c>
      <c r="F34" s="102"/>
      <c r="G34" s="102"/>
      <c r="H34" s="103"/>
      <c r="I34" s="104" t="s">
        <v>69</v>
      </c>
      <c r="J34" s="105"/>
      <c r="K34" s="106"/>
      <c r="L34" s="106"/>
      <c r="M34" s="106"/>
      <c r="N34" s="87"/>
      <c r="O34" s="88"/>
      <c r="T34" s="106">
        <f t="shared" si="8"/>
        <v>0</v>
      </c>
      <c r="U34" s="106">
        <f t="shared" si="9"/>
        <v>1</v>
      </c>
      <c r="V34" s="87">
        <f t="shared" si="11"/>
        <v>9</v>
      </c>
      <c r="W34" s="87">
        <f t="shared" si="11"/>
        <v>2</v>
      </c>
      <c r="X34" s="97">
        <f t="shared" si="10"/>
        <v>7</v>
      </c>
    </row>
    <row r="35" spans="1:24" s="97" customFormat="1" ht="36" customHeight="1" thickBot="1">
      <c r="A35" s="89"/>
      <c r="B35" s="98">
        <v>12</v>
      </c>
      <c r="C35" s="99"/>
      <c r="D35" s="100"/>
      <c r="E35" s="101"/>
      <c r="F35" s="102"/>
      <c r="G35" s="102"/>
      <c r="H35" s="103"/>
      <c r="I35" s="104"/>
      <c r="J35" s="105"/>
      <c r="K35" s="106"/>
      <c r="L35" s="106"/>
      <c r="M35" s="106"/>
      <c r="N35" s="87"/>
      <c r="O35" s="88"/>
      <c r="T35" s="106">
        <f t="shared" si="8"/>
        <v>0</v>
      </c>
      <c r="U35" s="106">
        <f t="shared" si="9"/>
        <v>0</v>
      </c>
      <c r="V35" s="87">
        <f t="shared" si="11"/>
        <v>9</v>
      </c>
      <c r="W35" s="87">
        <f t="shared" si="11"/>
        <v>2</v>
      </c>
      <c r="X35" s="97">
        <f t="shared" si="10"/>
        <v>7</v>
      </c>
    </row>
    <row r="36" spans="1:24" s="97" customFormat="1" ht="36" customHeight="1" thickBot="1">
      <c r="A36" s="89"/>
      <c r="B36" s="98">
        <v>13</v>
      </c>
      <c r="C36" s="99"/>
      <c r="D36" s="100"/>
      <c r="E36" s="101"/>
      <c r="F36" s="102"/>
      <c r="G36" s="102"/>
      <c r="H36" s="103"/>
      <c r="I36" s="104"/>
      <c r="J36" s="105"/>
      <c r="K36" s="106"/>
      <c r="L36" s="106"/>
      <c r="M36" s="106"/>
      <c r="N36" s="87"/>
      <c r="O36" s="88"/>
      <c r="T36" s="106">
        <f t="shared" si="8"/>
        <v>0</v>
      </c>
      <c r="U36" s="106">
        <f t="shared" si="9"/>
        <v>0</v>
      </c>
      <c r="V36" s="87">
        <f t="shared" si="11"/>
        <v>9</v>
      </c>
      <c r="W36" s="87">
        <f t="shared" si="11"/>
        <v>2</v>
      </c>
      <c r="X36" s="97">
        <f t="shared" si="10"/>
        <v>7</v>
      </c>
    </row>
    <row r="37" spans="1:24" s="97" customFormat="1" ht="36" customHeight="1" thickBot="1">
      <c r="A37" s="89"/>
      <c r="B37" s="98">
        <v>14</v>
      </c>
      <c r="C37" s="99"/>
      <c r="D37" s="100"/>
      <c r="E37" s="101"/>
      <c r="F37" s="102"/>
      <c r="G37" s="102"/>
      <c r="H37" s="103"/>
      <c r="I37" s="104"/>
      <c r="J37" s="105"/>
      <c r="K37" s="106"/>
      <c r="L37" s="106"/>
      <c r="M37" s="106"/>
      <c r="N37" s="87"/>
      <c r="O37" s="88"/>
      <c r="T37" s="106">
        <f t="shared" si="8"/>
        <v>0</v>
      </c>
      <c r="U37" s="106">
        <f t="shared" si="9"/>
        <v>0</v>
      </c>
      <c r="V37" s="87">
        <f t="shared" si="11"/>
        <v>9</v>
      </c>
      <c r="W37" s="87">
        <f t="shared" si="11"/>
        <v>2</v>
      </c>
      <c r="X37" s="97">
        <f t="shared" si="10"/>
        <v>7</v>
      </c>
    </row>
    <row r="38" spans="1:24" s="97" customFormat="1" ht="36" customHeight="1" thickBot="1">
      <c r="A38" s="89"/>
      <c r="B38" s="98">
        <v>15</v>
      </c>
      <c r="C38" s="99"/>
      <c r="D38" s="100"/>
      <c r="E38" s="101"/>
      <c r="F38" s="102"/>
      <c r="G38" s="102"/>
      <c r="H38" s="103"/>
      <c r="I38" s="104"/>
      <c r="J38" s="105"/>
      <c r="K38" s="106"/>
      <c r="L38" s="106"/>
      <c r="M38" s="106"/>
      <c r="N38" s="87"/>
      <c r="O38" s="88"/>
      <c r="T38" s="106">
        <f t="shared" si="8"/>
        <v>0</v>
      </c>
      <c r="U38" s="106">
        <f t="shared" si="9"/>
        <v>0</v>
      </c>
      <c r="V38" s="87">
        <f t="shared" si="11"/>
        <v>9</v>
      </c>
      <c r="W38" s="87">
        <f t="shared" si="11"/>
        <v>2</v>
      </c>
      <c r="X38" s="97">
        <f t="shared" si="10"/>
        <v>7</v>
      </c>
    </row>
    <row r="39" spans="1:24" s="97" customFormat="1" ht="36" customHeight="1" thickBot="1">
      <c r="A39" s="89"/>
      <c r="B39" s="98">
        <v>16</v>
      </c>
      <c r="C39" s="99"/>
      <c r="D39" s="100"/>
      <c r="E39" s="101"/>
      <c r="F39" s="102"/>
      <c r="G39" s="102"/>
      <c r="H39" s="103"/>
      <c r="I39" s="104"/>
      <c r="J39" s="105"/>
      <c r="K39" s="106"/>
      <c r="L39" s="106"/>
      <c r="M39" s="106"/>
      <c r="N39" s="87"/>
      <c r="O39" s="88"/>
      <c r="T39" s="106">
        <f t="shared" si="8"/>
        <v>0</v>
      </c>
      <c r="U39" s="106">
        <f t="shared" si="9"/>
        <v>0</v>
      </c>
      <c r="V39" s="87">
        <f t="shared" si="11"/>
        <v>9</v>
      </c>
      <c r="W39" s="87">
        <f t="shared" si="11"/>
        <v>2</v>
      </c>
      <c r="X39" s="97">
        <f t="shared" si="10"/>
        <v>7</v>
      </c>
    </row>
    <row r="40" spans="1:24" s="97" customFormat="1" ht="36" customHeight="1" thickBot="1">
      <c r="A40" s="89"/>
      <c r="B40" s="98">
        <v>17</v>
      </c>
      <c r="C40" s="99"/>
      <c r="D40" s="100"/>
      <c r="E40" s="101"/>
      <c r="F40" s="102"/>
      <c r="G40" s="102"/>
      <c r="H40" s="103"/>
      <c r="I40" s="107"/>
      <c r="J40" s="105"/>
      <c r="K40" s="106"/>
      <c r="L40" s="106"/>
      <c r="M40" s="106"/>
      <c r="N40" s="87"/>
      <c r="O40" s="88"/>
      <c r="T40" s="106">
        <f t="shared" si="8"/>
        <v>0</v>
      </c>
      <c r="U40" s="106">
        <f t="shared" si="9"/>
        <v>0</v>
      </c>
      <c r="V40" s="87">
        <f t="shared" si="11"/>
        <v>9</v>
      </c>
      <c r="W40" s="87">
        <f t="shared" si="11"/>
        <v>2</v>
      </c>
      <c r="X40" s="97">
        <f t="shared" si="10"/>
        <v>7</v>
      </c>
    </row>
    <row r="41" spans="1:24" s="97" customFormat="1" ht="36" customHeight="1" thickBot="1">
      <c r="A41" s="89"/>
      <c r="B41" s="98">
        <v>18</v>
      </c>
      <c r="C41" s="99"/>
      <c r="D41" s="100"/>
      <c r="E41" s="101"/>
      <c r="F41" s="102"/>
      <c r="G41" s="102"/>
      <c r="H41" s="103"/>
      <c r="I41" s="107"/>
      <c r="J41" s="105"/>
      <c r="K41" s="106"/>
      <c r="L41" s="106"/>
      <c r="M41" s="106"/>
      <c r="N41" s="87"/>
      <c r="O41" s="88"/>
      <c r="T41" s="106">
        <f t="shared" si="8"/>
        <v>0</v>
      </c>
      <c r="U41" s="106">
        <f t="shared" si="9"/>
        <v>0</v>
      </c>
      <c r="V41" s="87">
        <f t="shared" si="11"/>
        <v>9</v>
      </c>
      <c r="W41" s="87">
        <f t="shared" si="11"/>
        <v>2</v>
      </c>
      <c r="X41" s="97">
        <f t="shared" si="10"/>
        <v>7</v>
      </c>
    </row>
    <row r="42" spans="1:24" s="97" customFormat="1" ht="36" customHeight="1" thickBot="1">
      <c r="A42" s="89"/>
      <c r="B42" s="98">
        <v>19</v>
      </c>
      <c r="C42" s="99"/>
      <c r="D42" s="100"/>
      <c r="E42" s="101"/>
      <c r="F42" s="102"/>
      <c r="G42" s="102"/>
      <c r="H42" s="103"/>
      <c r="I42" s="107"/>
      <c r="J42" s="105"/>
      <c r="K42" s="106"/>
      <c r="L42" s="106"/>
      <c r="M42" s="106"/>
      <c r="N42" s="87"/>
      <c r="O42" s="88"/>
      <c r="T42" s="106">
        <f t="shared" si="8"/>
        <v>0</v>
      </c>
      <c r="U42" s="106">
        <f t="shared" si="9"/>
        <v>0</v>
      </c>
      <c r="V42" s="87">
        <f>SUM(V41,T42)</f>
        <v>9</v>
      </c>
      <c r="W42" s="87">
        <f>SUM(W41,U42)</f>
        <v>2</v>
      </c>
      <c r="X42" s="97">
        <f t="shared" si="10"/>
        <v>7</v>
      </c>
    </row>
    <row r="43" spans="1:24" s="97" customFormat="1" ht="36" customHeight="1" thickBot="1">
      <c r="A43" s="89"/>
      <c r="B43" s="98">
        <v>20</v>
      </c>
      <c r="C43" s="99"/>
      <c r="D43" s="100"/>
      <c r="E43" s="101"/>
      <c r="F43" s="102"/>
      <c r="G43" s="102"/>
      <c r="H43" s="103"/>
      <c r="I43" s="107"/>
      <c r="J43" s="105"/>
      <c r="K43" s="108"/>
      <c r="L43" s="108"/>
      <c r="M43" s="108"/>
      <c r="N43" s="109"/>
      <c r="O43" s="110"/>
      <c r="T43" s="106">
        <f t="shared" si="8"/>
        <v>0</v>
      </c>
      <c r="U43" s="106">
        <f t="shared" si="9"/>
        <v>0</v>
      </c>
      <c r="V43" s="87">
        <f>SUM(V42,T43)</f>
        <v>9</v>
      </c>
      <c r="W43" s="87">
        <f>SUM(W42,U43)</f>
        <v>2</v>
      </c>
      <c r="X43" s="97">
        <f t="shared" si="10"/>
        <v>7</v>
      </c>
    </row>
    <row r="44" spans="1:24">
      <c r="C44" s="83"/>
    </row>
  </sheetData>
  <mergeCells count="37">
    <mergeCell ref="E43:H43"/>
    <mergeCell ref="E37:H37"/>
    <mergeCell ref="E38:H38"/>
    <mergeCell ref="E39:H39"/>
    <mergeCell ref="E40:H40"/>
    <mergeCell ref="E41:H41"/>
    <mergeCell ref="E42:H42"/>
    <mergeCell ref="E31:H31"/>
    <mergeCell ref="E32:H32"/>
    <mergeCell ref="E33:H33"/>
    <mergeCell ref="E34:H34"/>
    <mergeCell ref="E35:H35"/>
    <mergeCell ref="E36:H36"/>
    <mergeCell ref="E25:H25"/>
    <mergeCell ref="E26:H26"/>
    <mergeCell ref="E27:H27"/>
    <mergeCell ref="E28:H28"/>
    <mergeCell ref="E29:H29"/>
    <mergeCell ref="E30:H30"/>
    <mergeCell ref="C20:D20"/>
    <mergeCell ref="E20:G20"/>
    <mergeCell ref="J20:K20"/>
    <mergeCell ref="L20:N20"/>
    <mergeCell ref="E23:H23"/>
    <mergeCell ref="E24:H24"/>
    <mergeCell ref="E6:F6"/>
    <mergeCell ref="G6:H6"/>
    <mergeCell ref="K6:L6"/>
    <mergeCell ref="M6:N6"/>
    <mergeCell ref="D19:G19"/>
    <mergeCell ref="K19:N19"/>
    <mergeCell ref="E3:F3"/>
    <mergeCell ref="G3:H3"/>
    <mergeCell ref="J3:M3"/>
    <mergeCell ref="E4:F4"/>
    <mergeCell ref="G4:H4"/>
    <mergeCell ref="J4:M4"/>
  </mergeCells>
  <conditionalFormatting sqref="I8:J19 B8:C19">
    <cfRule type="cellIs" dxfId="8" priority="9" operator="equal">
      <formula>0</formula>
    </cfRule>
  </conditionalFormatting>
  <conditionalFormatting sqref="C6 J6">
    <cfRule type="cellIs" dxfId="7" priority="8" stopIfTrue="1" operator="equal">
      <formula>"Purple Heys"</formula>
    </cfRule>
  </conditionalFormatting>
  <conditionalFormatting sqref="C6 J6">
    <cfRule type="cellIs" dxfId="6" priority="2" stopIfTrue="1" operator="equal">
      <formula>"Retribution"</formula>
    </cfRule>
    <cfRule type="cellIs" dxfId="5" priority="3" stopIfTrue="1" operator="equal">
      <formula>"Golden Panthers"</formula>
    </cfRule>
    <cfRule type="cellIs" dxfId="4" priority="4" stopIfTrue="1" operator="equal">
      <formula>"Blue Storm"</formula>
    </cfRule>
    <cfRule type="cellIs" dxfId="3" priority="5" stopIfTrue="1" operator="equal">
      <formula>"The Green Machine"</formula>
    </cfRule>
    <cfRule type="cellIs" dxfId="2" priority="6" stopIfTrue="1" operator="equal">
      <formula>"Red Light District"</formula>
    </cfRule>
    <cfRule type="cellIs" dxfId="1" priority="7" stopIfTrue="1" operator="equal">
      <formula>"Slashing Pumpkins"</formula>
    </cfRule>
  </conditionalFormatting>
  <conditionalFormatting sqref="J21">
    <cfRule type="cellIs" dxfId="0" priority="1" operator="equal">
      <formula>0</formula>
    </cfRule>
  </conditionalFormatting>
  <pageMargins left="0.7" right="0.7" top="0.75" bottom="0.75" header="0.3" footer="0.3"/>
  <pageSetup scale="54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8">
    <pageSetUpPr fitToPage="1"/>
  </sheetPr>
  <dimension ref="A1:Y44"/>
  <sheetViews>
    <sheetView topLeftCell="A4" zoomScale="50" zoomScaleNormal="50" workbookViewId="0">
      <selection activeCell="K19" sqref="K19:N19"/>
    </sheetView>
  </sheetViews>
  <sheetFormatPr defaultRowHeight="14.4"/>
  <cols>
    <col min="1" max="1" width="3.6640625" style="1" customWidth="1"/>
    <col min="2" max="2" width="12.5546875" customWidth="1"/>
    <col min="3" max="3" width="31.33203125" style="4" customWidth="1"/>
    <col min="4" max="4" width="14.6640625" customWidth="1"/>
    <col min="5" max="8" width="4.6640625" customWidth="1"/>
    <col min="9" max="9" width="16.109375" customWidth="1"/>
    <col min="10" max="10" width="37.109375" customWidth="1"/>
    <col min="11" max="11" width="14.6640625" customWidth="1"/>
    <col min="12" max="15" width="4.6640625" customWidth="1"/>
    <col min="18" max="18" width="2.88671875" customWidth="1"/>
    <col min="21" max="21" width="14.6640625" style="5" bestFit="1" customWidth="1"/>
  </cols>
  <sheetData>
    <row r="1" spans="1:24" ht="25.8">
      <c r="C1" s="2" t="s">
        <v>0</v>
      </c>
      <c r="D1" s="3">
        <v>4</v>
      </c>
      <c r="F1" s="4">
        <f>SUM(G6,M6)</f>
        <v>9</v>
      </c>
      <c r="G1" s="4" t="str">
        <f>IF(F1&lt;&gt;F2,"MISSED GOAL","")</f>
        <v/>
      </c>
      <c r="H1" s="4"/>
      <c r="I1" s="4"/>
    </row>
    <row r="2" spans="1:24" ht="15" thickBot="1">
      <c r="F2" s="6">
        <f>C22</f>
        <v>9</v>
      </c>
      <c r="G2" s="4"/>
      <c r="H2" s="4"/>
      <c r="I2" s="4"/>
    </row>
    <row r="3" spans="1:24" ht="26.4" customHeight="1" thickBot="1">
      <c r="B3" s="7" t="s">
        <v>1</v>
      </c>
      <c r="C3" s="8">
        <v>42267</v>
      </c>
      <c r="D3" s="9" t="s">
        <v>2</v>
      </c>
      <c r="E3" s="10">
        <v>2</v>
      </c>
      <c r="F3" s="11"/>
      <c r="G3" s="12" t="s">
        <v>3</v>
      </c>
      <c r="H3" s="13"/>
      <c r="I3" s="14" t="s">
        <v>4</v>
      </c>
      <c r="J3" s="15"/>
      <c r="K3" s="16"/>
      <c r="L3" s="16"/>
      <c r="M3" s="16"/>
      <c r="N3" s="17"/>
      <c r="O3" s="18"/>
    </row>
    <row r="4" spans="1:24" ht="26.4" customHeight="1" thickBot="1">
      <c r="B4" s="19" t="s">
        <v>5</v>
      </c>
      <c r="C4" s="20"/>
      <c r="D4" s="21" t="s">
        <v>6</v>
      </c>
      <c r="E4" s="22"/>
      <c r="F4" s="23"/>
      <c r="G4" s="24">
        <f>D1</f>
        <v>4</v>
      </c>
      <c r="H4" s="25"/>
      <c r="I4" s="26"/>
      <c r="J4" s="27"/>
      <c r="K4" s="28"/>
      <c r="L4" s="28"/>
      <c r="M4" s="28"/>
      <c r="N4" s="26"/>
      <c r="O4" s="29"/>
    </row>
    <row r="5" spans="1:24" s="36" customFormat="1" ht="43.2" customHeight="1" thickBot="1">
      <c r="A5" s="30"/>
      <c r="B5" s="31"/>
      <c r="C5" s="32" t="s">
        <v>7</v>
      </c>
      <c r="D5" s="33" t="str">
        <f>CONCATENATE(C6," Numbers")</f>
        <v>Blue Storm Numbers</v>
      </c>
      <c r="E5" s="33"/>
      <c r="F5" s="33"/>
      <c r="G5" s="34"/>
      <c r="H5" s="33"/>
      <c r="I5" s="33" t="s">
        <v>8</v>
      </c>
      <c r="J5" s="33" t="s">
        <v>9</v>
      </c>
      <c r="K5" s="33" t="str">
        <f>CONCATENATE(J6," Numbers")</f>
        <v>Golden Panthers Numbers</v>
      </c>
      <c r="L5" s="33"/>
      <c r="M5" s="33"/>
      <c r="N5" s="33"/>
      <c r="O5" s="35"/>
      <c r="U5" s="37"/>
    </row>
    <row r="6" spans="1:24" ht="31.95" customHeight="1" thickBot="1">
      <c r="B6" s="38" t="s">
        <v>10</v>
      </c>
      <c r="C6" s="39" t="s">
        <v>9</v>
      </c>
      <c r="D6" s="17"/>
      <c r="E6" s="40" t="s">
        <v>11</v>
      </c>
      <c r="F6" s="41"/>
      <c r="G6" s="42">
        <f>IF(COUNTBLANK(D8:D18)&lt;&gt;11,SUM(E8:E18),"")</f>
        <v>4</v>
      </c>
      <c r="H6" s="43"/>
      <c r="I6" s="38" t="s">
        <v>12</v>
      </c>
      <c r="J6" s="39" t="s">
        <v>40</v>
      </c>
      <c r="K6" s="40" t="s">
        <v>11</v>
      </c>
      <c r="L6" s="41"/>
      <c r="M6" s="42">
        <f>IF(COUNTBLANK(K8:K18)&lt;&gt;11,SUM(L8:L18),"")</f>
        <v>5</v>
      </c>
      <c r="N6" s="43"/>
      <c r="O6" s="18"/>
    </row>
    <row r="7" spans="1:24">
      <c r="B7" s="44" t="s">
        <v>14</v>
      </c>
      <c r="C7" s="45" t="s">
        <v>15</v>
      </c>
      <c r="D7" s="46" t="s">
        <v>16</v>
      </c>
      <c r="E7" s="47" t="s">
        <v>17</v>
      </c>
      <c r="F7" s="47" t="s">
        <v>18</v>
      </c>
      <c r="G7" s="47" t="s">
        <v>19</v>
      </c>
      <c r="H7" s="48" t="s">
        <v>20</v>
      </c>
      <c r="I7" s="49" t="s">
        <v>14</v>
      </c>
      <c r="J7" s="45" t="s">
        <v>15</v>
      </c>
      <c r="K7" s="45" t="s">
        <v>16</v>
      </c>
      <c r="L7" s="47" t="s">
        <v>17</v>
      </c>
      <c r="M7" s="47" t="s">
        <v>21</v>
      </c>
      <c r="N7" s="48" t="s">
        <v>19</v>
      </c>
      <c r="O7" s="48" t="s">
        <v>20</v>
      </c>
    </row>
    <row r="8" spans="1:24" ht="23.4">
      <c r="A8" s="50">
        <v>1</v>
      </c>
      <c r="B8" s="51">
        <f>HLOOKUP(D$5,[1]Teams!$C$4:$AG$16,2,FALSE)</f>
        <v>41</v>
      </c>
      <c r="C8" s="52" t="str">
        <f>HLOOKUP(C$6,[1]Teams!C$4:AF$20,2,FALSE)</f>
        <v>Michael Moore</v>
      </c>
      <c r="D8" s="53" t="s">
        <v>22</v>
      </c>
      <c r="E8" s="54">
        <f t="shared" ref="E8:E18" si="0">IF(D8&lt;&gt;"",COUNTIF(goals,$B8),"")</f>
        <v>2</v>
      </c>
      <c r="F8" s="54">
        <f t="shared" ref="F8:F18" si="1">IF(D8&lt;&gt;"",COUNTIF(firsts,$B8),"")</f>
        <v>0</v>
      </c>
      <c r="G8" s="54">
        <f t="shared" ref="G8:G18" si="2">IF(D8&lt;&gt;"",COUNTIF(seconds,$B8),"")</f>
        <v>0</v>
      </c>
      <c r="H8" s="55">
        <f t="shared" ref="H8:H18" si="3">IF(D8&lt;&gt;"",SUM(E8:G8),"")</f>
        <v>2</v>
      </c>
      <c r="I8" s="56">
        <f>HLOOKUP(K$5,[1]Teams!$C$4:$AG$16,2,FALSE)</f>
        <v>51</v>
      </c>
      <c r="J8" s="52" t="str">
        <f>HLOOKUP(J$6,[1]Teams!C$4:AO$20,2,FALSE)</f>
        <v>Vince MacDonald</v>
      </c>
      <c r="K8" s="57" t="s">
        <v>22</v>
      </c>
      <c r="L8" s="54">
        <f t="shared" ref="L8:L17" si="4">IF(K8&lt;&gt;"",COUNTIF(goals,$I8),"")</f>
        <v>2</v>
      </c>
      <c r="M8" s="54">
        <f t="shared" ref="M8:M17" si="5">IF(K8&lt;&gt;"",COUNTIF(firsts,$I8),"")</f>
        <v>0</v>
      </c>
      <c r="N8" s="54">
        <f t="shared" ref="N8:N17" si="6">IF(K8&lt;&gt;"",COUNTIF(seconds,$I8),"")</f>
        <v>1</v>
      </c>
      <c r="O8" s="55">
        <f t="shared" ref="O8:O18" si="7">IF(K8&lt;&gt;"",SUM(L8:N8),"")</f>
        <v>3</v>
      </c>
    </row>
    <row r="9" spans="1:24" ht="23.4">
      <c r="A9" s="50">
        <v>2</v>
      </c>
      <c r="B9" s="51">
        <f>HLOOKUP(D$5,[1]Teams!$C$4:$AG$16,4,FALSE)</f>
        <v>42</v>
      </c>
      <c r="C9" s="52" t="str">
        <f>HLOOKUP(C$6,[1]Teams!C$4:AF$20,4,FALSE)</f>
        <v>Garrett Ramey</v>
      </c>
      <c r="D9" s="53"/>
      <c r="E9" s="54" t="str">
        <f t="shared" si="0"/>
        <v/>
      </c>
      <c r="F9" s="54" t="str">
        <f t="shared" si="1"/>
        <v/>
      </c>
      <c r="G9" s="54" t="str">
        <f t="shared" si="2"/>
        <v/>
      </c>
      <c r="H9" s="55" t="str">
        <f t="shared" si="3"/>
        <v/>
      </c>
      <c r="I9" s="56">
        <f>HLOOKUP(K$5,[1]Teams!$C$4:$AG$16,4,FALSE)</f>
        <v>52</v>
      </c>
      <c r="J9" s="52" t="str">
        <f>HLOOKUP(J$6,[1]Teams!C$4:AO$20,4,FALSE)</f>
        <v>Chris Benoit</v>
      </c>
      <c r="K9" s="57" t="s">
        <v>22</v>
      </c>
      <c r="L9" s="54">
        <f t="shared" si="4"/>
        <v>0</v>
      </c>
      <c r="M9" s="54">
        <f t="shared" si="5"/>
        <v>1</v>
      </c>
      <c r="N9" s="54">
        <f t="shared" si="6"/>
        <v>0</v>
      </c>
      <c r="O9" s="55">
        <f t="shared" si="7"/>
        <v>1</v>
      </c>
    </row>
    <row r="10" spans="1:24" ht="23.4">
      <c r="A10" s="50">
        <v>3</v>
      </c>
      <c r="B10" s="51">
        <f>HLOOKUP(D$5,[1]Teams!$C$4:$AG$16,5,FALSE)</f>
        <v>43</v>
      </c>
      <c r="C10" s="52" t="str">
        <f>HLOOKUP(C$6,[1]Teams!C$4:AF$20,5,FALSE)</f>
        <v>Matthew Petitpas</v>
      </c>
      <c r="D10" s="53" t="s">
        <v>22</v>
      </c>
      <c r="E10" s="54">
        <f t="shared" si="0"/>
        <v>0</v>
      </c>
      <c r="F10" s="54">
        <f t="shared" si="1"/>
        <v>0</v>
      </c>
      <c r="G10" s="54">
        <f t="shared" si="2"/>
        <v>0</v>
      </c>
      <c r="H10" s="55">
        <f t="shared" si="3"/>
        <v>0</v>
      </c>
      <c r="I10" s="56">
        <f>HLOOKUP(K$5,[1]Teams!$C$4:$AG$16,5,FALSE)</f>
        <v>53</v>
      </c>
      <c r="J10" s="52" t="str">
        <f>HLOOKUP(J$6,[1]Teams!C$4:AO$20,5,FALSE)</f>
        <v>Douglas Taylor</v>
      </c>
      <c r="K10" s="57" t="s">
        <v>22</v>
      </c>
      <c r="L10" s="54">
        <f t="shared" si="4"/>
        <v>2</v>
      </c>
      <c r="M10" s="54">
        <f t="shared" si="5"/>
        <v>0</v>
      </c>
      <c r="N10" s="54">
        <f t="shared" si="6"/>
        <v>1</v>
      </c>
      <c r="O10" s="55">
        <f t="shared" si="7"/>
        <v>3</v>
      </c>
    </row>
    <row r="11" spans="1:24" ht="23.4">
      <c r="A11" s="50">
        <v>4</v>
      </c>
      <c r="B11" s="51">
        <f>HLOOKUP(D$5,[1]Teams!$C$4:$AG$16,6,FALSE)</f>
        <v>44</v>
      </c>
      <c r="C11" s="52" t="str">
        <f>HLOOKUP(C$6,[1]Teams!C$4:AF$20,6,FALSE)</f>
        <v>Michael Luff</v>
      </c>
      <c r="D11" s="53" t="s">
        <v>22</v>
      </c>
      <c r="E11" s="54">
        <f t="shared" si="0"/>
        <v>0</v>
      </c>
      <c r="F11" s="54">
        <f t="shared" si="1"/>
        <v>1</v>
      </c>
      <c r="G11" s="54">
        <f t="shared" si="2"/>
        <v>0</v>
      </c>
      <c r="H11" s="55">
        <f t="shared" si="3"/>
        <v>1</v>
      </c>
      <c r="I11" s="56">
        <f>HLOOKUP(K$5,[1]Teams!$C$4:$AG$16,6,FALSE)</f>
        <v>54</v>
      </c>
      <c r="J11" s="52" t="str">
        <f>HLOOKUP(J$6,[1]Teams!C$4:AO$20,6,FALSE)</f>
        <v>Ian LaPointe</v>
      </c>
      <c r="K11" s="57"/>
      <c r="L11" s="54" t="str">
        <f t="shared" si="4"/>
        <v/>
      </c>
      <c r="M11" s="54" t="str">
        <f t="shared" si="5"/>
        <v/>
      </c>
      <c r="N11" s="54" t="str">
        <f t="shared" si="6"/>
        <v/>
      </c>
      <c r="O11" s="55" t="str">
        <f t="shared" si="7"/>
        <v/>
      </c>
    </row>
    <row r="12" spans="1:24" ht="23.4">
      <c r="A12" s="50">
        <v>5</v>
      </c>
      <c r="B12" s="51">
        <f>HLOOKUP(D$5,[1]Teams!$C$4:$AG$16,7,FALSE)</f>
        <v>45</v>
      </c>
      <c r="C12" s="52" t="str">
        <f>HLOOKUP(C$6,[1]Teams!C$4:AF$20,7,FALSE)</f>
        <v>Mike Clarke</v>
      </c>
      <c r="D12" s="53" t="s">
        <v>22</v>
      </c>
      <c r="E12" s="54">
        <f t="shared" si="0"/>
        <v>0</v>
      </c>
      <c r="F12" s="54">
        <f t="shared" si="1"/>
        <v>0</v>
      </c>
      <c r="G12" s="54">
        <f t="shared" si="2"/>
        <v>0</v>
      </c>
      <c r="H12" s="55">
        <f t="shared" si="3"/>
        <v>0</v>
      </c>
      <c r="I12" s="56">
        <f>HLOOKUP(K$5,[1]Teams!$C$4:$AG$16,7,FALSE)</f>
        <v>55</v>
      </c>
      <c r="J12" s="52" t="str">
        <f>HLOOKUP(J$6,[1]Teams!C$4:AO$20,7,FALSE)</f>
        <v>Ian Stevens</v>
      </c>
      <c r="K12" s="57" t="s">
        <v>22</v>
      </c>
      <c r="L12" s="54">
        <f t="shared" si="4"/>
        <v>0</v>
      </c>
      <c r="M12" s="54">
        <f t="shared" si="5"/>
        <v>3</v>
      </c>
      <c r="N12" s="54">
        <f t="shared" si="6"/>
        <v>1</v>
      </c>
      <c r="O12" s="55">
        <f t="shared" si="7"/>
        <v>4</v>
      </c>
    </row>
    <row r="13" spans="1:24" ht="23.4">
      <c r="A13" s="50">
        <v>6</v>
      </c>
      <c r="B13" s="51">
        <f>HLOOKUP(D$5,[1]Teams!$C$4:$AG$16,8,FALSE)</f>
        <v>46</v>
      </c>
      <c r="C13" s="52" t="str">
        <f>HLOOKUP(C$6,[1]Teams!C$4:AF$20,8,FALSE)</f>
        <v>Rakesh Rajput</v>
      </c>
      <c r="D13" s="53"/>
      <c r="E13" s="54" t="str">
        <f t="shared" si="0"/>
        <v/>
      </c>
      <c r="F13" s="54" t="str">
        <f t="shared" si="1"/>
        <v/>
      </c>
      <c r="G13" s="54" t="str">
        <f t="shared" si="2"/>
        <v/>
      </c>
      <c r="H13" s="55" t="str">
        <f t="shared" si="3"/>
        <v/>
      </c>
      <c r="I13" s="56">
        <f>HLOOKUP(K$5,[1]Teams!$C$4:$AG$16,8,FALSE)</f>
        <v>56</v>
      </c>
      <c r="J13" s="52" t="str">
        <f>HLOOKUP(J$6,[1]Teams!C$4:AO$20,8,FALSE)</f>
        <v>Josh Sewell</v>
      </c>
      <c r="K13" s="57" t="s">
        <v>22</v>
      </c>
      <c r="L13" s="54">
        <f t="shared" si="4"/>
        <v>0</v>
      </c>
      <c r="M13" s="54">
        <f t="shared" si="5"/>
        <v>1</v>
      </c>
      <c r="N13" s="54">
        <f t="shared" si="6"/>
        <v>0</v>
      </c>
      <c r="O13" s="55">
        <f t="shared" si="7"/>
        <v>1</v>
      </c>
    </row>
    <row r="14" spans="1:24" ht="23.4">
      <c r="A14" s="50">
        <v>7</v>
      </c>
      <c r="B14" s="51">
        <f>HLOOKUP(D$5,[1]Teams!$C$4:$AG$16,9,FALSE)</f>
        <v>47</v>
      </c>
      <c r="C14" s="52" t="str">
        <f>HLOOKUP(C$6,[1]Teams!C$4:AF$20,9,FALSE)</f>
        <v>Stephen Rafuse</v>
      </c>
      <c r="D14" s="53"/>
      <c r="E14" s="54" t="str">
        <f t="shared" si="0"/>
        <v/>
      </c>
      <c r="F14" s="54" t="str">
        <f t="shared" si="1"/>
        <v/>
      </c>
      <c r="G14" s="54" t="str">
        <f t="shared" si="2"/>
        <v/>
      </c>
      <c r="H14" s="55" t="str">
        <f t="shared" si="3"/>
        <v/>
      </c>
      <c r="I14" s="56">
        <f>HLOOKUP(K$5,[1]Teams!$C$4:$AG$16,9,FALSE)</f>
        <v>58</v>
      </c>
      <c r="J14" s="52" t="str">
        <f>HLOOKUP(J$6,[1]Teams!C$4:AO$20,9,FALSE)</f>
        <v>Travis Muxworthy</v>
      </c>
      <c r="K14" s="57" t="s">
        <v>22</v>
      </c>
      <c r="L14" s="54">
        <f t="shared" si="4"/>
        <v>1</v>
      </c>
      <c r="M14" s="54">
        <f t="shared" si="5"/>
        <v>0</v>
      </c>
      <c r="N14" s="54">
        <f t="shared" si="6"/>
        <v>0</v>
      </c>
      <c r="O14" s="55">
        <f t="shared" si="7"/>
        <v>1</v>
      </c>
      <c r="V14" s="5"/>
      <c r="W14" s="5"/>
      <c r="X14" s="5"/>
    </row>
    <row r="15" spans="1:24" ht="23.4">
      <c r="A15" s="50">
        <v>8</v>
      </c>
      <c r="B15" s="51">
        <f>HLOOKUP(D$5,[1]Teams!$C$4:$AG$16,10,FALSE)</f>
        <v>48</v>
      </c>
      <c r="C15" s="52" t="str">
        <f>HLOOKUP(C$6,[1]Teams!C$4:AF$20,10,FALSE)</f>
        <v>Yvon Mayer</v>
      </c>
      <c r="D15" s="53" t="s">
        <v>22</v>
      </c>
      <c r="E15" s="54">
        <f t="shared" si="0"/>
        <v>1</v>
      </c>
      <c r="F15" s="54">
        <f t="shared" si="1"/>
        <v>0</v>
      </c>
      <c r="G15" s="54">
        <f t="shared" si="2"/>
        <v>0</v>
      </c>
      <c r="H15" s="55">
        <f t="shared" si="3"/>
        <v>1</v>
      </c>
      <c r="I15" s="56">
        <f>HLOOKUP(K$5,[1]Teams!$C$4:$AG$16,10,FALSE)</f>
        <v>0</v>
      </c>
      <c r="J15" s="52">
        <f>HLOOKUP(J$6,[1]Teams!C$4:AO$20,10,FALSE)</f>
        <v>0</v>
      </c>
      <c r="K15" s="57"/>
      <c r="L15" s="54" t="str">
        <f t="shared" si="4"/>
        <v/>
      </c>
      <c r="M15" s="54" t="str">
        <f t="shared" si="5"/>
        <v/>
      </c>
      <c r="N15" s="54" t="str">
        <f t="shared" si="6"/>
        <v/>
      </c>
      <c r="O15" s="55" t="str">
        <f t="shared" si="7"/>
        <v/>
      </c>
      <c r="V15" s="5"/>
      <c r="W15" s="5"/>
      <c r="X15" s="5"/>
    </row>
    <row r="16" spans="1:24" ht="21">
      <c r="A16" s="50">
        <v>9</v>
      </c>
      <c r="B16" s="51">
        <v>95</v>
      </c>
      <c r="C16" s="58" t="s">
        <v>23</v>
      </c>
      <c r="D16" s="53" t="s">
        <v>24</v>
      </c>
      <c r="E16" s="54">
        <f t="shared" si="0"/>
        <v>0</v>
      </c>
      <c r="F16" s="54">
        <f t="shared" si="1"/>
        <v>0</v>
      </c>
      <c r="G16" s="54">
        <f t="shared" si="2"/>
        <v>0</v>
      </c>
      <c r="H16" s="55">
        <f t="shared" si="3"/>
        <v>0</v>
      </c>
      <c r="I16" s="56">
        <v>99</v>
      </c>
      <c r="J16" s="58"/>
      <c r="K16" s="57"/>
      <c r="L16" s="54" t="str">
        <f t="shared" si="4"/>
        <v/>
      </c>
      <c r="M16" s="54" t="str">
        <f t="shared" si="5"/>
        <v/>
      </c>
      <c r="N16" s="54" t="str">
        <f t="shared" si="6"/>
        <v/>
      </c>
      <c r="O16" s="55" t="str">
        <f t="shared" si="7"/>
        <v/>
      </c>
      <c r="V16" s="5"/>
      <c r="W16" s="5"/>
      <c r="X16" s="5"/>
    </row>
    <row r="17" spans="1:25" ht="21">
      <c r="A17" s="50">
        <v>10</v>
      </c>
      <c r="B17" s="51">
        <v>94</v>
      </c>
      <c r="C17" s="58" t="s">
        <v>26</v>
      </c>
      <c r="D17" s="53" t="s">
        <v>24</v>
      </c>
      <c r="E17" s="54">
        <f t="shared" si="0"/>
        <v>1</v>
      </c>
      <c r="F17" s="54">
        <f t="shared" si="1"/>
        <v>0</v>
      </c>
      <c r="G17" s="54">
        <f t="shared" si="2"/>
        <v>0</v>
      </c>
      <c r="H17" s="55">
        <f t="shared" si="3"/>
        <v>1</v>
      </c>
      <c r="I17" s="56">
        <v>98</v>
      </c>
      <c r="J17" s="58"/>
      <c r="K17" s="57"/>
      <c r="L17" s="54" t="str">
        <f t="shared" si="4"/>
        <v/>
      </c>
      <c r="M17" s="54" t="str">
        <f t="shared" si="5"/>
        <v/>
      </c>
      <c r="N17" s="54" t="str">
        <f t="shared" si="6"/>
        <v/>
      </c>
      <c r="O17" s="55" t="str">
        <f t="shared" si="7"/>
        <v/>
      </c>
      <c r="V17" s="5"/>
      <c r="W17" s="5"/>
      <c r="X17" s="5"/>
    </row>
    <row r="18" spans="1:25" ht="21.6" thickBot="1">
      <c r="A18" s="50">
        <v>11</v>
      </c>
      <c r="B18" s="51">
        <f>HLOOKUP(D$5,[1]Teams!$C$4:$AG$16,13,FALSE)</f>
        <v>0</v>
      </c>
      <c r="C18" s="58"/>
      <c r="D18" s="59"/>
      <c r="E18" s="54" t="str">
        <f t="shared" si="0"/>
        <v/>
      </c>
      <c r="F18" s="54" t="str">
        <f t="shared" si="1"/>
        <v/>
      </c>
      <c r="G18" s="54" t="str">
        <f t="shared" si="2"/>
        <v/>
      </c>
      <c r="H18" s="55" t="str">
        <f t="shared" si="3"/>
        <v/>
      </c>
      <c r="I18" s="60">
        <f>HLOOKUP(K$5,[1]Teams!$C$4:$AG$16,13,FALSE)</f>
        <v>0</v>
      </c>
      <c r="J18" s="61"/>
      <c r="K18" s="62"/>
      <c r="L18" s="63"/>
      <c r="M18" s="63"/>
      <c r="N18" s="63"/>
      <c r="O18" s="55" t="str">
        <f t="shared" si="7"/>
        <v/>
      </c>
      <c r="V18" s="5"/>
      <c r="W18" s="5"/>
      <c r="X18" s="5"/>
    </row>
    <row r="19" spans="1:25" ht="21.6" thickBot="1">
      <c r="A19" s="50">
        <v>12</v>
      </c>
      <c r="B19" s="51">
        <f>HLOOKUP(D$5,[1]Teams!$C$4:$AG$17,14,FALSE)</f>
        <v>0</v>
      </c>
      <c r="C19" s="64">
        <f>HLOOKUP(C$6,[1]Teams!C$4:AF$20,14,FALSE)</f>
        <v>0</v>
      </c>
      <c r="D19" s="65" t="s">
        <v>28</v>
      </c>
      <c r="E19" s="66"/>
      <c r="F19" s="66"/>
      <c r="G19" s="67"/>
      <c r="H19" s="68"/>
      <c r="I19" s="69">
        <f>HLOOKUP(K$5,[1]Teams!$C$4:$AG$17,14,FALSE)</f>
        <v>0</v>
      </c>
      <c r="J19" s="70">
        <f>HLOOKUP(J$6,[1]Teams!C$4:AM$20,14,FALSE)</f>
        <v>0</v>
      </c>
      <c r="K19" s="71" t="s">
        <v>28</v>
      </c>
      <c r="L19" s="72"/>
      <c r="M19" s="72"/>
      <c r="N19" s="73"/>
      <c r="O19" s="68"/>
      <c r="V19" s="5"/>
      <c r="W19" s="5"/>
      <c r="X19" s="5"/>
    </row>
    <row r="20" spans="1:25" ht="26.4" thickBot="1">
      <c r="A20" s="50">
        <v>13</v>
      </c>
      <c r="B20" s="74">
        <f>HLOOKUP(D$5,[1]Teams!$C$4:$AG$16,3,FALSE)</f>
        <v>40</v>
      </c>
      <c r="C20" s="75" t="str">
        <f>HLOOKUP(C$6,[1]Teams!C$4:AF$20,3,FALSE)</f>
        <v>Tony Bonnar</v>
      </c>
      <c r="D20" s="76"/>
      <c r="E20" s="22"/>
      <c r="F20" s="77"/>
      <c r="G20" s="23"/>
      <c r="H20" s="68"/>
      <c r="I20" s="74">
        <f>HLOOKUP(K$5,[1]Teams!$C$4:$AG$16,3,FALSE)</f>
        <v>50</v>
      </c>
      <c r="J20" s="75" t="str">
        <f>HLOOKUP(J$6,[1]Teams!C$4:AO$20,3,FALSE)</f>
        <v>Mike Bannister</v>
      </c>
      <c r="K20" s="76"/>
      <c r="L20" s="22"/>
      <c r="M20" s="77"/>
      <c r="N20" s="23"/>
      <c r="O20" s="68"/>
      <c r="V20" s="5"/>
      <c r="W20" s="5"/>
      <c r="X20" s="5"/>
    </row>
    <row r="21" spans="1:25" ht="30.6" customHeight="1" thickBot="1">
      <c r="A21" s="50">
        <v>14</v>
      </c>
      <c r="B21" s="78" t="str">
        <f>IF(C24&lt;&gt;"","90","")</f>
        <v>90</v>
      </c>
      <c r="C21" s="79"/>
      <c r="D21" s="80"/>
      <c r="E21" s="81"/>
      <c r="F21" s="81"/>
      <c r="G21" s="81"/>
      <c r="H21" s="82"/>
      <c r="I21" s="78">
        <v>100</v>
      </c>
      <c r="J21" s="20"/>
      <c r="K21" s="20"/>
      <c r="L21" s="83"/>
      <c r="M21" s="83"/>
      <c r="N21" s="84"/>
      <c r="O21" s="68"/>
      <c r="V21" s="5"/>
      <c r="W21" s="5"/>
      <c r="X21" s="5"/>
    </row>
    <row r="22" spans="1:25" ht="24" thickBot="1">
      <c r="B22" s="85" t="s">
        <v>30</v>
      </c>
      <c r="C22" s="86">
        <f>COUNT(goals)</f>
        <v>9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87"/>
      <c r="O22" s="88"/>
      <c r="T22" t="str">
        <f>IF(G6&gt;M6,"Winner","")</f>
        <v/>
      </c>
      <c r="U22" s="5" t="str">
        <f>IF(M6&gt;G6,"Winner","")</f>
        <v>Winner</v>
      </c>
      <c r="V22" s="5"/>
      <c r="W22" s="5"/>
      <c r="X22" s="5"/>
      <c r="Y22" t="str">
        <f>IF(ABS(G6-M6)&lt;5,"No Fluffs","FLUFFS!")</f>
        <v>No Fluffs</v>
      </c>
    </row>
    <row r="23" spans="1:25" s="97" customFormat="1" ht="36" customHeight="1" thickBot="1">
      <c r="A23" s="89"/>
      <c r="B23" s="90"/>
      <c r="C23" s="91" t="s">
        <v>31</v>
      </c>
      <c r="D23" s="92" t="s">
        <v>32</v>
      </c>
      <c r="E23" s="93" t="s">
        <v>33</v>
      </c>
      <c r="F23" s="94"/>
      <c r="G23" s="94"/>
      <c r="H23" s="95"/>
      <c r="I23" s="96" t="s">
        <v>34</v>
      </c>
      <c r="J23" s="96" t="s">
        <v>35</v>
      </c>
      <c r="K23" s="87"/>
      <c r="L23" s="87"/>
      <c r="M23" s="87"/>
      <c r="N23" s="87"/>
      <c r="O23" s="88"/>
      <c r="T23" s="87" t="s">
        <v>36</v>
      </c>
      <c r="U23" s="87" t="s">
        <v>37</v>
      </c>
      <c r="V23" s="87" t="s">
        <v>11</v>
      </c>
      <c r="W23" s="88"/>
      <c r="X23" s="97" t="s">
        <v>38</v>
      </c>
      <c r="Y23" s="97" t="s">
        <v>39</v>
      </c>
    </row>
    <row r="24" spans="1:25" s="97" customFormat="1" ht="36" customHeight="1" thickBot="1">
      <c r="A24" s="89"/>
      <c r="B24" s="98">
        <v>1</v>
      </c>
      <c r="C24" s="99">
        <v>53</v>
      </c>
      <c r="D24" s="100">
        <v>55</v>
      </c>
      <c r="E24" s="101"/>
      <c r="F24" s="102"/>
      <c r="G24" s="102"/>
      <c r="H24" s="103"/>
      <c r="I24" s="104">
        <v>0.73263888888888884</v>
      </c>
      <c r="J24" s="105"/>
      <c r="K24" s="106"/>
      <c r="L24" s="106"/>
      <c r="M24" s="106"/>
      <c r="N24" s="87"/>
      <c r="O24" s="88"/>
      <c r="T24" s="106">
        <f t="shared" ref="T24:T43" si="8">IF(AND(C24&lt;&gt;"",COUNTIF(B$8:B$18,C24)&gt;0),1,0)</f>
        <v>0</v>
      </c>
      <c r="U24" s="106">
        <f t="shared" ref="U24:U43" si="9">IF(AND(C24&lt;&gt;"",COUNTIF(I$8:I$18,C24)&gt;0),1,0)</f>
        <v>1</v>
      </c>
      <c r="V24" s="87">
        <f>T24</f>
        <v>0</v>
      </c>
      <c r="W24" s="88">
        <f>U24</f>
        <v>1</v>
      </c>
      <c r="X24" s="97">
        <f>ABS(V24-W24)</f>
        <v>1</v>
      </c>
    </row>
    <row r="25" spans="1:25" s="97" customFormat="1" ht="36" customHeight="1" thickBot="1">
      <c r="A25" s="89"/>
      <c r="B25" s="98">
        <v>2</v>
      </c>
      <c r="C25" s="99">
        <v>41</v>
      </c>
      <c r="D25" s="100"/>
      <c r="E25" s="101"/>
      <c r="F25" s="102"/>
      <c r="G25" s="102"/>
      <c r="H25" s="103"/>
      <c r="I25" s="104">
        <v>0.66666666666666663</v>
      </c>
      <c r="J25" s="105"/>
      <c r="K25" s="106"/>
      <c r="L25" s="106"/>
      <c r="M25" s="106"/>
      <c r="N25" s="87"/>
      <c r="O25" s="88"/>
      <c r="T25" s="106">
        <f t="shared" si="8"/>
        <v>1</v>
      </c>
      <c r="U25" s="106">
        <f t="shared" si="9"/>
        <v>0</v>
      </c>
      <c r="V25" s="87">
        <f>SUM(V24,T25)</f>
        <v>1</v>
      </c>
      <c r="W25" s="87">
        <f>SUM(W24,U25)</f>
        <v>1</v>
      </c>
      <c r="X25" s="97">
        <f t="shared" ref="X25:X43" si="10">ABS(V25-W25)</f>
        <v>0</v>
      </c>
    </row>
    <row r="26" spans="1:25" s="97" customFormat="1" ht="36" customHeight="1" thickBot="1">
      <c r="A26" s="89"/>
      <c r="B26" s="98">
        <v>3</v>
      </c>
      <c r="C26" s="99">
        <v>41</v>
      </c>
      <c r="D26" s="100"/>
      <c r="E26" s="101"/>
      <c r="F26" s="102"/>
      <c r="G26" s="102"/>
      <c r="H26" s="103"/>
      <c r="I26" s="104">
        <v>0.48958333333333331</v>
      </c>
      <c r="J26" s="105"/>
      <c r="K26" s="106"/>
      <c r="L26" s="106"/>
      <c r="M26" s="106"/>
      <c r="N26" s="87"/>
      <c r="O26" s="88"/>
      <c r="T26" s="106">
        <f t="shared" si="8"/>
        <v>1</v>
      </c>
      <c r="U26" s="106">
        <f t="shared" si="9"/>
        <v>0</v>
      </c>
      <c r="V26" s="87">
        <f t="shared" ref="V26:W41" si="11">SUM(V25,T26)</f>
        <v>2</v>
      </c>
      <c r="W26" s="87">
        <f t="shared" si="11"/>
        <v>1</v>
      </c>
      <c r="X26" s="97">
        <f t="shared" si="10"/>
        <v>1</v>
      </c>
    </row>
    <row r="27" spans="1:25" s="97" customFormat="1" ht="36" customHeight="1" thickBot="1">
      <c r="A27" s="89"/>
      <c r="B27" s="98">
        <v>4</v>
      </c>
      <c r="C27" s="99">
        <v>51</v>
      </c>
      <c r="D27" s="100">
        <v>52</v>
      </c>
      <c r="E27" s="101">
        <v>55</v>
      </c>
      <c r="F27" s="102"/>
      <c r="G27" s="102"/>
      <c r="H27" s="103"/>
      <c r="I27" s="104">
        <v>0.34027777777777773</v>
      </c>
      <c r="J27" s="105"/>
      <c r="K27" s="106"/>
      <c r="L27" s="106"/>
      <c r="M27" s="106"/>
      <c r="N27" s="87"/>
      <c r="O27" s="88"/>
      <c r="T27" s="106">
        <f t="shared" si="8"/>
        <v>0</v>
      </c>
      <c r="U27" s="106">
        <f t="shared" si="9"/>
        <v>1</v>
      </c>
      <c r="V27" s="87">
        <f t="shared" si="11"/>
        <v>2</v>
      </c>
      <c r="W27" s="87">
        <f t="shared" si="11"/>
        <v>2</v>
      </c>
      <c r="X27" s="97">
        <f t="shared" si="10"/>
        <v>0</v>
      </c>
    </row>
    <row r="28" spans="1:25" s="97" customFormat="1" ht="36" customHeight="1" thickBot="1">
      <c r="A28" s="89"/>
      <c r="B28" s="98">
        <v>5</v>
      </c>
      <c r="C28" s="99">
        <v>48</v>
      </c>
      <c r="D28" s="100"/>
      <c r="E28" s="101"/>
      <c r="F28" s="102"/>
      <c r="G28" s="102"/>
      <c r="H28" s="103"/>
      <c r="I28" s="104">
        <v>0.2388888888888889</v>
      </c>
      <c r="J28" s="105"/>
      <c r="K28" s="106"/>
      <c r="L28" s="106"/>
      <c r="M28" s="106"/>
      <c r="N28" s="87"/>
      <c r="O28" s="88"/>
      <c r="T28" s="106">
        <f t="shared" si="8"/>
        <v>1</v>
      </c>
      <c r="U28" s="106">
        <f t="shared" si="9"/>
        <v>0</v>
      </c>
      <c r="V28" s="87">
        <f t="shared" si="11"/>
        <v>3</v>
      </c>
      <c r="W28" s="87">
        <f t="shared" si="11"/>
        <v>2</v>
      </c>
      <c r="X28" s="97">
        <f t="shared" si="10"/>
        <v>1</v>
      </c>
    </row>
    <row r="29" spans="1:25" s="97" customFormat="1" ht="36" customHeight="1" thickBot="1">
      <c r="A29" s="89"/>
      <c r="B29" s="98">
        <v>6</v>
      </c>
      <c r="C29" s="99">
        <v>94</v>
      </c>
      <c r="D29" s="100">
        <v>44</v>
      </c>
      <c r="E29" s="101"/>
      <c r="F29" s="102"/>
      <c r="G29" s="102"/>
      <c r="H29" s="103"/>
      <c r="I29" s="104">
        <v>0.22916666666666666</v>
      </c>
      <c r="J29" s="105"/>
      <c r="K29" s="106"/>
      <c r="L29" s="106"/>
      <c r="M29" s="106"/>
      <c r="N29" s="87"/>
      <c r="O29" s="88"/>
      <c r="T29" s="106">
        <f t="shared" si="8"/>
        <v>1</v>
      </c>
      <c r="U29" s="106">
        <f t="shared" si="9"/>
        <v>0</v>
      </c>
      <c r="V29" s="87">
        <f t="shared" si="11"/>
        <v>4</v>
      </c>
      <c r="W29" s="87">
        <f t="shared" si="11"/>
        <v>2</v>
      </c>
      <c r="X29" s="97">
        <f t="shared" si="10"/>
        <v>2</v>
      </c>
    </row>
    <row r="30" spans="1:25" s="97" customFormat="1" ht="36" customHeight="1" thickBot="1">
      <c r="A30" s="89"/>
      <c r="B30" s="98">
        <v>7</v>
      </c>
      <c r="C30" s="99">
        <v>53</v>
      </c>
      <c r="D30" s="100">
        <v>55</v>
      </c>
      <c r="E30" s="101"/>
      <c r="F30" s="102"/>
      <c r="G30" s="102"/>
      <c r="H30" s="103"/>
      <c r="I30" s="104">
        <v>0.13194444444444445</v>
      </c>
      <c r="J30" s="105"/>
      <c r="K30" s="106"/>
      <c r="L30" s="106"/>
      <c r="M30" s="106"/>
      <c r="N30" s="87"/>
      <c r="O30" s="88"/>
      <c r="T30" s="106">
        <f t="shared" si="8"/>
        <v>0</v>
      </c>
      <c r="U30" s="106">
        <f t="shared" si="9"/>
        <v>1</v>
      </c>
      <c r="V30" s="87">
        <f t="shared" si="11"/>
        <v>4</v>
      </c>
      <c r="W30" s="87">
        <f t="shared" si="11"/>
        <v>3</v>
      </c>
      <c r="X30" s="97">
        <f t="shared" si="10"/>
        <v>1</v>
      </c>
    </row>
    <row r="31" spans="1:25" s="97" customFormat="1" ht="36" customHeight="1" thickBot="1">
      <c r="A31" s="89"/>
      <c r="B31" s="98">
        <v>8</v>
      </c>
      <c r="C31" s="99">
        <v>51</v>
      </c>
      <c r="D31" s="100">
        <v>55</v>
      </c>
      <c r="E31" s="101">
        <v>53</v>
      </c>
      <c r="F31" s="102"/>
      <c r="G31" s="102"/>
      <c r="H31" s="103"/>
      <c r="I31" s="104">
        <v>9.375E-2</v>
      </c>
      <c r="J31" s="105"/>
      <c r="K31" s="106"/>
      <c r="L31" s="106"/>
      <c r="M31" s="106"/>
      <c r="N31" s="87"/>
      <c r="O31" s="88"/>
      <c r="T31" s="106">
        <f t="shared" si="8"/>
        <v>0</v>
      </c>
      <c r="U31" s="106">
        <f t="shared" si="9"/>
        <v>1</v>
      </c>
      <c r="V31" s="87">
        <f t="shared" si="11"/>
        <v>4</v>
      </c>
      <c r="W31" s="87">
        <f t="shared" si="11"/>
        <v>4</v>
      </c>
      <c r="X31" s="97">
        <f t="shared" si="10"/>
        <v>0</v>
      </c>
    </row>
    <row r="32" spans="1:25" s="97" customFormat="1" ht="36" customHeight="1" thickBot="1">
      <c r="A32" s="89"/>
      <c r="B32" s="98">
        <v>9</v>
      </c>
      <c r="C32" s="99">
        <v>58</v>
      </c>
      <c r="D32" s="100">
        <v>56</v>
      </c>
      <c r="E32" s="101">
        <v>51</v>
      </c>
      <c r="F32" s="102"/>
      <c r="G32" s="102"/>
      <c r="H32" s="103"/>
      <c r="I32" s="104" t="s">
        <v>41</v>
      </c>
      <c r="J32" s="105"/>
      <c r="K32" s="106"/>
      <c r="L32" s="106"/>
      <c r="M32" s="106"/>
      <c r="N32" s="87"/>
      <c r="O32" s="88"/>
      <c r="T32" s="106">
        <f t="shared" si="8"/>
        <v>0</v>
      </c>
      <c r="U32" s="106">
        <f t="shared" si="9"/>
        <v>1</v>
      </c>
      <c r="V32" s="87">
        <f t="shared" si="11"/>
        <v>4</v>
      </c>
      <c r="W32" s="87">
        <f t="shared" si="11"/>
        <v>5</v>
      </c>
      <c r="X32" s="97">
        <f t="shared" si="10"/>
        <v>1</v>
      </c>
    </row>
    <row r="33" spans="1:24" s="97" customFormat="1" ht="36" customHeight="1" thickBot="1">
      <c r="A33" s="89"/>
      <c r="B33" s="98">
        <v>10</v>
      </c>
      <c r="C33" s="99"/>
      <c r="D33" s="100"/>
      <c r="E33" s="101"/>
      <c r="F33" s="102"/>
      <c r="G33" s="102"/>
      <c r="H33" s="103"/>
      <c r="I33" s="104"/>
      <c r="J33" s="105"/>
      <c r="K33" s="106"/>
      <c r="L33" s="106"/>
      <c r="M33" s="106"/>
      <c r="N33" s="87"/>
      <c r="O33" s="88"/>
      <c r="T33" s="106">
        <f t="shared" si="8"/>
        <v>0</v>
      </c>
      <c r="U33" s="106">
        <f t="shared" si="9"/>
        <v>0</v>
      </c>
      <c r="V33" s="87">
        <f t="shared" si="11"/>
        <v>4</v>
      </c>
      <c r="W33" s="87">
        <f t="shared" si="11"/>
        <v>5</v>
      </c>
      <c r="X33" s="97">
        <f t="shared" si="10"/>
        <v>1</v>
      </c>
    </row>
    <row r="34" spans="1:24" s="97" customFormat="1" ht="36" customHeight="1" thickBot="1">
      <c r="A34" s="89"/>
      <c r="B34" s="98">
        <v>11</v>
      </c>
      <c r="C34" s="99"/>
      <c r="D34" s="100"/>
      <c r="E34" s="101"/>
      <c r="F34" s="102"/>
      <c r="G34" s="102"/>
      <c r="H34" s="103"/>
      <c r="I34" s="104"/>
      <c r="J34" s="105"/>
      <c r="K34" s="106"/>
      <c r="L34" s="106"/>
      <c r="M34" s="106"/>
      <c r="N34" s="87"/>
      <c r="O34" s="88"/>
      <c r="T34" s="106">
        <f t="shared" si="8"/>
        <v>0</v>
      </c>
      <c r="U34" s="106">
        <f t="shared" si="9"/>
        <v>0</v>
      </c>
      <c r="V34" s="87">
        <f t="shared" si="11"/>
        <v>4</v>
      </c>
      <c r="W34" s="87">
        <f t="shared" si="11"/>
        <v>5</v>
      </c>
      <c r="X34" s="97">
        <f t="shared" si="10"/>
        <v>1</v>
      </c>
    </row>
    <row r="35" spans="1:24" s="97" customFormat="1" ht="36" customHeight="1" thickBot="1">
      <c r="A35" s="89"/>
      <c r="B35" s="98">
        <v>12</v>
      </c>
      <c r="C35" s="99"/>
      <c r="D35" s="100"/>
      <c r="E35" s="101"/>
      <c r="F35" s="102"/>
      <c r="G35" s="102"/>
      <c r="H35" s="103"/>
      <c r="I35" s="104"/>
      <c r="J35" s="105"/>
      <c r="K35" s="106"/>
      <c r="L35" s="106"/>
      <c r="M35" s="106"/>
      <c r="N35" s="87"/>
      <c r="O35" s="88"/>
      <c r="T35" s="106">
        <f t="shared" si="8"/>
        <v>0</v>
      </c>
      <c r="U35" s="106">
        <f t="shared" si="9"/>
        <v>0</v>
      </c>
      <c r="V35" s="87">
        <f t="shared" si="11"/>
        <v>4</v>
      </c>
      <c r="W35" s="87">
        <f t="shared" si="11"/>
        <v>5</v>
      </c>
      <c r="X35" s="97">
        <f t="shared" si="10"/>
        <v>1</v>
      </c>
    </row>
    <row r="36" spans="1:24" s="97" customFormat="1" ht="36" customHeight="1" thickBot="1">
      <c r="A36" s="89"/>
      <c r="B36" s="98">
        <v>13</v>
      </c>
      <c r="C36" s="99"/>
      <c r="D36" s="100"/>
      <c r="E36" s="101"/>
      <c r="F36" s="102"/>
      <c r="G36" s="102"/>
      <c r="H36" s="103"/>
      <c r="I36" s="104"/>
      <c r="J36" s="105"/>
      <c r="K36" s="106"/>
      <c r="L36" s="106"/>
      <c r="M36" s="106"/>
      <c r="N36" s="87"/>
      <c r="O36" s="88"/>
      <c r="T36" s="106">
        <f t="shared" si="8"/>
        <v>0</v>
      </c>
      <c r="U36" s="106">
        <f t="shared" si="9"/>
        <v>0</v>
      </c>
      <c r="V36" s="87">
        <f t="shared" si="11"/>
        <v>4</v>
      </c>
      <c r="W36" s="87">
        <f t="shared" si="11"/>
        <v>5</v>
      </c>
      <c r="X36" s="97">
        <f t="shared" si="10"/>
        <v>1</v>
      </c>
    </row>
    <row r="37" spans="1:24" s="97" customFormat="1" ht="36" customHeight="1" thickBot="1">
      <c r="A37" s="89"/>
      <c r="B37" s="98">
        <v>14</v>
      </c>
      <c r="C37" s="99"/>
      <c r="D37" s="100"/>
      <c r="E37" s="101"/>
      <c r="F37" s="102"/>
      <c r="G37" s="102"/>
      <c r="H37" s="103"/>
      <c r="I37" s="104"/>
      <c r="J37" s="105"/>
      <c r="K37" s="106"/>
      <c r="L37" s="106"/>
      <c r="M37" s="106"/>
      <c r="N37" s="87"/>
      <c r="O37" s="88"/>
      <c r="T37" s="106">
        <f t="shared" si="8"/>
        <v>0</v>
      </c>
      <c r="U37" s="106">
        <f t="shared" si="9"/>
        <v>0</v>
      </c>
      <c r="V37" s="87">
        <f t="shared" si="11"/>
        <v>4</v>
      </c>
      <c r="W37" s="87">
        <f t="shared" si="11"/>
        <v>5</v>
      </c>
      <c r="X37" s="97">
        <f t="shared" si="10"/>
        <v>1</v>
      </c>
    </row>
    <row r="38" spans="1:24" s="97" customFormat="1" ht="36" customHeight="1" thickBot="1">
      <c r="A38" s="89"/>
      <c r="B38" s="98">
        <v>15</v>
      </c>
      <c r="C38" s="99"/>
      <c r="D38" s="100"/>
      <c r="E38" s="101"/>
      <c r="F38" s="102"/>
      <c r="G38" s="102"/>
      <c r="H38" s="103"/>
      <c r="I38" s="104"/>
      <c r="J38" s="105"/>
      <c r="K38" s="106"/>
      <c r="L38" s="106"/>
      <c r="M38" s="106"/>
      <c r="N38" s="87"/>
      <c r="O38" s="88"/>
      <c r="T38" s="106">
        <f t="shared" si="8"/>
        <v>0</v>
      </c>
      <c r="U38" s="106">
        <f t="shared" si="9"/>
        <v>0</v>
      </c>
      <c r="V38" s="87">
        <f t="shared" si="11"/>
        <v>4</v>
      </c>
      <c r="W38" s="87">
        <f t="shared" si="11"/>
        <v>5</v>
      </c>
      <c r="X38" s="97">
        <f t="shared" si="10"/>
        <v>1</v>
      </c>
    </row>
    <row r="39" spans="1:24" s="97" customFormat="1" ht="36" customHeight="1" thickBot="1">
      <c r="A39" s="89"/>
      <c r="B39" s="98">
        <v>16</v>
      </c>
      <c r="C39" s="99"/>
      <c r="D39" s="100"/>
      <c r="E39" s="101"/>
      <c r="F39" s="102"/>
      <c r="G39" s="102"/>
      <c r="H39" s="103"/>
      <c r="I39" s="104"/>
      <c r="J39" s="105"/>
      <c r="K39" s="106"/>
      <c r="L39" s="106"/>
      <c r="M39" s="106"/>
      <c r="N39" s="87"/>
      <c r="O39" s="88"/>
      <c r="T39" s="106">
        <f t="shared" si="8"/>
        <v>0</v>
      </c>
      <c r="U39" s="106">
        <f t="shared" si="9"/>
        <v>0</v>
      </c>
      <c r="V39" s="87">
        <f t="shared" si="11"/>
        <v>4</v>
      </c>
      <c r="W39" s="87">
        <f t="shared" si="11"/>
        <v>5</v>
      </c>
      <c r="X39" s="97">
        <f t="shared" si="10"/>
        <v>1</v>
      </c>
    </row>
    <row r="40" spans="1:24" s="97" customFormat="1" ht="36" customHeight="1" thickBot="1">
      <c r="A40" s="89"/>
      <c r="B40" s="98">
        <v>17</v>
      </c>
      <c r="C40" s="99"/>
      <c r="D40" s="100"/>
      <c r="E40" s="101"/>
      <c r="F40" s="102"/>
      <c r="G40" s="102"/>
      <c r="H40" s="103"/>
      <c r="I40" s="107"/>
      <c r="J40" s="105"/>
      <c r="K40" s="106"/>
      <c r="L40" s="106"/>
      <c r="M40" s="106"/>
      <c r="N40" s="87"/>
      <c r="O40" s="88"/>
      <c r="T40" s="106">
        <f t="shared" si="8"/>
        <v>0</v>
      </c>
      <c r="U40" s="106">
        <f t="shared" si="9"/>
        <v>0</v>
      </c>
      <c r="V40" s="87">
        <f t="shared" si="11"/>
        <v>4</v>
      </c>
      <c r="W40" s="87">
        <f t="shared" si="11"/>
        <v>5</v>
      </c>
      <c r="X40" s="97">
        <f t="shared" si="10"/>
        <v>1</v>
      </c>
    </row>
    <row r="41" spans="1:24" s="97" customFormat="1" ht="36" customHeight="1" thickBot="1">
      <c r="A41" s="89"/>
      <c r="B41" s="98">
        <v>18</v>
      </c>
      <c r="C41" s="99"/>
      <c r="D41" s="100"/>
      <c r="E41" s="101"/>
      <c r="F41" s="102"/>
      <c r="G41" s="102"/>
      <c r="H41" s="103"/>
      <c r="I41" s="107"/>
      <c r="J41" s="105"/>
      <c r="K41" s="106"/>
      <c r="L41" s="106"/>
      <c r="M41" s="106"/>
      <c r="N41" s="87"/>
      <c r="O41" s="88"/>
      <c r="T41" s="106">
        <f t="shared" si="8"/>
        <v>0</v>
      </c>
      <c r="U41" s="106">
        <f t="shared" si="9"/>
        <v>0</v>
      </c>
      <c r="V41" s="87">
        <f t="shared" si="11"/>
        <v>4</v>
      </c>
      <c r="W41" s="87">
        <f t="shared" si="11"/>
        <v>5</v>
      </c>
      <c r="X41" s="97">
        <f t="shared" si="10"/>
        <v>1</v>
      </c>
    </row>
    <row r="42" spans="1:24" s="97" customFormat="1" ht="36" customHeight="1" thickBot="1">
      <c r="A42" s="89"/>
      <c r="B42" s="98">
        <v>19</v>
      </c>
      <c r="C42" s="99"/>
      <c r="D42" s="100"/>
      <c r="E42" s="101"/>
      <c r="F42" s="102"/>
      <c r="G42" s="102"/>
      <c r="H42" s="103"/>
      <c r="I42" s="107"/>
      <c r="J42" s="105"/>
      <c r="K42" s="106"/>
      <c r="L42" s="106"/>
      <c r="M42" s="106"/>
      <c r="N42" s="87"/>
      <c r="O42" s="88"/>
      <c r="T42" s="106">
        <f t="shared" si="8"/>
        <v>0</v>
      </c>
      <c r="U42" s="106">
        <f t="shared" si="9"/>
        <v>0</v>
      </c>
      <c r="V42" s="87">
        <f>SUM(V41,T42)</f>
        <v>4</v>
      </c>
      <c r="W42" s="87">
        <f>SUM(W41,U42)</f>
        <v>5</v>
      </c>
      <c r="X42" s="97">
        <f t="shared" si="10"/>
        <v>1</v>
      </c>
    </row>
    <row r="43" spans="1:24" s="97" customFormat="1" ht="36" customHeight="1" thickBot="1">
      <c r="A43" s="89"/>
      <c r="B43" s="98">
        <v>20</v>
      </c>
      <c r="C43" s="99"/>
      <c r="D43" s="100"/>
      <c r="E43" s="101"/>
      <c r="F43" s="102"/>
      <c r="G43" s="102"/>
      <c r="H43" s="103"/>
      <c r="I43" s="107"/>
      <c r="J43" s="105"/>
      <c r="K43" s="108"/>
      <c r="L43" s="108"/>
      <c r="M43" s="108"/>
      <c r="N43" s="109"/>
      <c r="O43" s="110"/>
      <c r="T43" s="106">
        <f t="shared" si="8"/>
        <v>0</v>
      </c>
      <c r="U43" s="106">
        <f t="shared" si="9"/>
        <v>0</v>
      </c>
      <c r="V43" s="87">
        <f>SUM(V42,T43)</f>
        <v>4</v>
      </c>
      <c r="W43" s="87">
        <f>SUM(W42,U43)</f>
        <v>5</v>
      </c>
      <c r="X43" s="97">
        <f t="shared" si="10"/>
        <v>1</v>
      </c>
    </row>
    <row r="44" spans="1:24">
      <c r="C44" s="83"/>
    </row>
  </sheetData>
  <mergeCells count="37">
    <mergeCell ref="E43:H43"/>
    <mergeCell ref="E37:H37"/>
    <mergeCell ref="E38:H38"/>
    <mergeCell ref="E39:H39"/>
    <mergeCell ref="E40:H40"/>
    <mergeCell ref="E41:H41"/>
    <mergeCell ref="E42:H42"/>
    <mergeCell ref="E31:H31"/>
    <mergeCell ref="E32:H32"/>
    <mergeCell ref="E33:H33"/>
    <mergeCell ref="E34:H34"/>
    <mergeCell ref="E35:H35"/>
    <mergeCell ref="E36:H36"/>
    <mergeCell ref="E25:H25"/>
    <mergeCell ref="E26:H26"/>
    <mergeCell ref="E27:H27"/>
    <mergeCell ref="E28:H28"/>
    <mergeCell ref="E29:H29"/>
    <mergeCell ref="E30:H30"/>
    <mergeCell ref="C20:D20"/>
    <mergeCell ref="E20:G20"/>
    <mergeCell ref="J20:K20"/>
    <mergeCell ref="L20:N20"/>
    <mergeCell ref="E23:H23"/>
    <mergeCell ref="E24:H24"/>
    <mergeCell ref="E6:F6"/>
    <mergeCell ref="G6:H6"/>
    <mergeCell ref="K6:L6"/>
    <mergeCell ref="M6:N6"/>
    <mergeCell ref="D19:G19"/>
    <mergeCell ref="K19:N19"/>
    <mergeCell ref="E3:F3"/>
    <mergeCell ref="G3:H3"/>
    <mergeCell ref="J3:M3"/>
    <mergeCell ref="E4:F4"/>
    <mergeCell ref="G4:H4"/>
    <mergeCell ref="J4:M4"/>
  </mergeCells>
  <conditionalFormatting sqref="I8:J19 B8:C19">
    <cfRule type="cellIs" dxfId="88" priority="8" operator="equal">
      <formula>0</formula>
    </cfRule>
  </conditionalFormatting>
  <conditionalFormatting sqref="C6 J6">
    <cfRule type="cellIs" dxfId="87" priority="7" stopIfTrue="1" operator="equal">
      <formula>"Purple Heys"</formula>
    </cfRule>
  </conditionalFormatting>
  <conditionalFormatting sqref="C6 J6">
    <cfRule type="cellIs" dxfId="86" priority="1" stopIfTrue="1" operator="equal">
      <formula>"Retribution"</formula>
    </cfRule>
    <cfRule type="cellIs" dxfId="85" priority="2" stopIfTrue="1" operator="equal">
      <formula>"Golden Panthers"</formula>
    </cfRule>
    <cfRule type="cellIs" dxfId="84" priority="3" stopIfTrue="1" operator="equal">
      <formula>"Blue Storm"</formula>
    </cfRule>
    <cfRule type="cellIs" dxfId="83" priority="4" stopIfTrue="1" operator="equal">
      <formula>"The Green Machine"</formula>
    </cfRule>
    <cfRule type="cellIs" dxfId="82" priority="5" stopIfTrue="1" operator="equal">
      <formula>"Red Light District"</formula>
    </cfRule>
    <cfRule type="cellIs" dxfId="81" priority="6" stopIfTrue="1" operator="equal">
      <formula>"Slashing Pumpkins"</formula>
    </cfRule>
  </conditionalFormatting>
  <pageMargins left="0.7" right="0.7" top="0.75" bottom="0.75" header="0.3" footer="0.3"/>
  <pageSetup scale="54" orientation="portrait" blackAndWhite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9">
    <pageSetUpPr fitToPage="1"/>
  </sheetPr>
  <dimension ref="A1:Y44"/>
  <sheetViews>
    <sheetView zoomScale="50" zoomScaleNormal="50" workbookViewId="0">
      <selection activeCell="K19" sqref="K19:N19"/>
    </sheetView>
  </sheetViews>
  <sheetFormatPr defaultRowHeight="14.4"/>
  <cols>
    <col min="1" max="1" width="3.6640625" style="1" customWidth="1"/>
    <col min="2" max="2" width="12.5546875" customWidth="1"/>
    <col min="3" max="3" width="31.33203125" style="4" customWidth="1"/>
    <col min="4" max="4" width="14.6640625" customWidth="1"/>
    <col min="5" max="8" width="4.6640625" customWidth="1"/>
    <col min="9" max="9" width="16.109375" customWidth="1"/>
    <col min="10" max="10" width="37.109375" customWidth="1"/>
    <col min="11" max="11" width="14.6640625" customWidth="1"/>
    <col min="12" max="15" width="4.6640625" customWidth="1"/>
    <col min="18" max="18" width="2.88671875" customWidth="1"/>
    <col min="21" max="21" width="14.6640625" style="5" bestFit="1" customWidth="1"/>
  </cols>
  <sheetData>
    <row r="1" spans="1:24" ht="25.8">
      <c r="C1" s="2" t="s">
        <v>0</v>
      </c>
      <c r="D1" s="3">
        <v>4</v>
      </c>
      <c r="F1" s="4">
        <f>SUM(G6,M6)</f>
        <v>12</v>
      </c>
      <c r="G1" s="4" t="str">
        <f>IF(F1&lt;&gt;F2,"MISSED GOAL","")</f>
        <v/>
      </c>
      <c r="H1" s="4"/>
      <c r="I1" s="4"/>
    </row>
    <row r="2" spans="1:24" ht="15" thickBot="1">
      <c r="F2" s="6">
        <f>C22</f>
        <v>12</v>
      </c>
      <c r="G2" s="4"/>
      <c r="H2" s="4"/>
      <c r="I2" s="4"/>
    </row>
    <row r="3" spans="1:24" ht="26.4" customHeight="1" thickBot="1">
      <c r="B3" s="7" t="s">
        <v>1</v>
      </c>
      <c r="C3" s="8">
        <v>42267</v>
      </c>
      <c r="D3" s="9" t="s">
        <v>2</v>
      </c>
      <c r="E3" s="10">
        <v>3</v>
      </c>
      <c r="F3" s="11"/>
      <c r="G3" s="12" t="s">
        <v>3</v>
      </c>
      <c r="H3" s="13"/>
      <c r="I3" s="14" t="s">
        <v>4</v>
      </c>
      <c r="J3" s="15"/>
      <c r="K3" s="16"/>
      <c r="L3" s="16"/>
      <c r="M3" s="16"/>
      <c r="N3" s="17"/>
      <c r="O3" s="18"/>
    </row>
    <row r="4" spans="1:24" ht="26.4" customHeight="1" thickBot="1">
      <c r="B4" s="19" t="s">
        <v>5</v>
      </c>
      <c r="C4" s="20"/>
      <c r="D4" s="21" t="s">
        <v>6</v>
      </c>
      <c r="E4" s="22"/>
      <c r="F4" s="23"/>
      <c r="G4" s="24">
        <f>D1</f>
        <v>4</v>
      </c>
      <c r="H4" s="25"/>
      <c r="I4" s="26"/>
      <c r="J4" s="27"/>
      <c r="K4" s="28"/>
      <c r="L4" s="28"/>
      <c r="M4" s="28"/>
      <c r="N4" s="26"/>
      <c r="O4" s="29"/>
    </row>
    <row r="5" spans="1:24" s="36" customFormat="1" ht="43.2" customHeight="1" thickBot="1">
      <c r="A5" s="30"/>
      <c r="B5" s="31"/>
      <c r="C5" s="32" t="s">
        <v>7</v>
      </c>
      <c r="D5" s="33" t="str">
        <f>CONCATENATE(C6," Numbers")</f>
        <v>White Lightning Numbers</v>
      </c>
      <c r="E5" s="33"/>
      <c r="F5" s="33"/>
      <c r="G5" s="34"/>
      <c r="H5" s="33"/>
      <c r="I5" s="33" t="s">
        <v>8</v>
      </c>
      <c r="J5" s="33" t="s">
        <v>9</v>
      </c>
      <c r="K5" s="33" t="str">
        <f>CONCATENATE(J6," Numbers")</f>
        <v>Retribution Numbers</v>
      </c>
      <c r="L5" s="33"/>
      <c r="M5" s="33"/>
      <c r="N5" s="33"/>
      <c r="O5" s="35"/>
      <c r="U5" s="37"/>
    </row>
    <row r="6" spans="1:24" ht="31.95" customHeight="1" thickBot="1">
      <c r="B6" s="38" t="s">
        <v>10</v>
      </c>
      <c r="C6" s="39" t="s">
        <v>13</v>
      </c>
      <c r="D6" s="17"/>
      <c r="E6" s="40" t="s">
        <v>11</v>
      </c>
      <c r="F6" s="41"/>
      <c r="G6" s="42">
        <f>IF(COUNTBLANK(D8:D18)&lt;&gt;11,SUM(E8:E18),"")</f>
        <v>4</v>
      </c>
      <c r="H6" s="43"/>
      <c r="I6" s="38" t="s">
        <v>12</v>
      </c>
      <c r="J6" s="39" t="s">
        <v>8</v>
      </c>
      <c r="K6" s="40" t="s">
        <v>11</v>
      </c>
      <c r="L6" s="41"/>
      <c r="M6" s="42">
        <f>IF(COUNTBLANK(K8:K18)&lt;&gt;11,SUM(L8:L18),"")</f>
        <v>8</v>
      </c>
      <c r="N6" s="43"/>
      <c r="O6" s="18"/>
    </row>
    <row r="7" spans="1:24">
      <c r="B7" s="44" t="s">
        <v>14</v>
      </c>
      <c r="C7" s="45" t="s">
        <v>15</v>
      </c>
      <c r="D7" s="46" t="s">
        <v>16</v>
      </c>
      <c r="E7" s="47" t="s">
        <v>17</v>
      </c>
      <c r="F7" s="47" t="s">
        <v>18</v>
      </c>
      <c r="G7" s="47" t="s">
        <v>19</v>
      </c>
      <c r="H7" s="48" t="s">
        <v>20</v>
      </c>
      <c r="I7" s="49" t="s">
        <v>14</v>
      </c>
      <c r="J7" s="45" t="s">
        <v>15</v>
      </c>
      <c r="K7" s="45" t="s">
        <v>16</v>
      </c>
      <c r="L7" s="47" t="s">
        <v>17</v>
      </c>
      <c r="M7" s="47" t="s">
        <v>21</v>
      </c>
      <c r="N7" s="48" t="s">
        <v>19</v>
      </c>
      <c r="O7" s="48" t="s">
        <v>20</v>
      </c>
    </row>
    <row r="8" spans="1:24" ht="23.4">
      <c r="A8" s="50">
        <v>1</v>
      </c>
      <c r="B8" s="51">
        <f>HLOOKUP(D$5,[1]Teams!$C$4:$AG$16,2,FALSE)</f>
        <v>11</v>
      </c>
      <c r="C8" s="52" t="str">
        <f>HLOOKUP(C$6,[1]Teams!C$4:AF$20,2,FALSE)</f>
        <v>Darryl Moorcroft</v>
      </c>
      <c r="D8" s="53"/>
      <c r="E8" s="54" t="str">
        <f t="shared" ref="E8:E18" si="0">IF(D8&lt;&gt;"",COUNTIF(goals,$B8),"")</f>
        <v/>
      </c>
      <c r="F8" s="54" t="str">
        <f t="shared" ref="F8:F18" si="1">IF(D8&lt;&gt;"",COUNTIF(firsts,$B8),"")</f>
        <v/>
      </c>
      <c r="G8" s="54" t="str">
        <f t="shared" ref="G8:G18" si="2">IF(D8&lt;&gt;"",COUNTIF(seconds,$B8),"")</f>
        <v/>
      </c>
      <c r="H8" s="55" t="str">
        <f t="shared" ref="H8:H18" si="3">IF(D8&lt;&gt;"",SUM(E8:G8),"")</f>
        <v/>
      </c>
      <c r="I8" s="56">
        <f>HLOOKUP(K$5,[1]Teams!$C$4:$AG$16,2,FALSE)</f>
        <v>71</v>
      </c>
      <c r="J8" s="52" t="str">
        <f>HLOOKUP(J$6,[1]Teams!C$4:AO$20,2,FALSE)</f>
        <v>Marc Guitard</v>
      </c>
      <c r="K8" s="57" t="s">
        <v>22</v>
      </c>
      <c r="L8" s="54">
        <f t="shared" ref="L8:L17" si="4">IF(K8&lt;&gt;"",COUNTIF(goals,$I8),"")</f>
        <v>2</v>
      </c>
      <c r="M8" s="54">
        <f t="shared" ref="M8:M17" si="5">IF(K8&lt;&gt;"",COUNTIF(firsts,$I8),"")</f>
        <v>1</v>
      </c>
      <c r="N8" s="54">
        <f t="shared" ref="N8:N17" si="6">IF(K8&lt;&gt;"",COUNTIF(seconds,$I8),"")</f>
        <v>1</v>
      </c>
      <c r="O8" s="55">
        <f t="shared" ref="O8:O18" si="7">IF(K8&lt;&gt;"",SUM(L8:N8),"")</f>
        <v>4</v>
      </c>
    </row>
    <row r="9" spans="1:24" ht="23.4">
      <c r="A9" s="50">
        <v>2</v>
      </c>
      <c r="B9" s="51">
        <f>HLOOKUP(D$5,[1]Teams!$C$4:$AG$16,4,FALSE)</f>
        <v>12</v>
      </c>
      <c r="C9" s="52" t="str">
        <f>HLOOKUP(C$6,[1]Teams!C$4:AF$20,4,FALSE)</f>
        <v>Dave MacKenzie</v>
      </c>
      <c r="D9" s="53"/>
      <c r="E9" s="54" t="str">
        <f t="shared" si="0"/>
        <v/>
      </c>
      <c r="F9" s="54" t="str">
        <f t="shared" si="1"/>
        <v/>
      </c>
      <c r="G9" s="54" t="str">
        <f t="shared" si="2"/>
        <v/>
      </c>
      <c r="H9" s="55" t="str">
        <f t="shared" si="3"/>
        <v/>
      </c>
      <c r="I9" s="56">
        <f>HLOOKUP(K$5,[1]Teams!$C$4:$AG$16,4,FALSE)</f>
        <v>72</v>
      </c>
      <c r="J9" s="52" t="str">
        <f>HLOOKUP(J$6,[1]Teams!C$4:AO$20,4,FALSE)</f>
        <v>Aaron Cornish</v>
      </c>
      <c r="K9" s="57" t="s">
        <v>22</v>
      </c>
      <c r="L9" s="54">
        <f t="shared" si="4"/>
        <v>0</v>
      </c>
      <c r="M9" s="54">
        <f t="shared" si="5"/>
        <v>1</v>
      </c>
      <c r="N9" s="54">
        <f t="shared" si="6"/>
        <v>0</v>
      </c>
      <c r="O9" s="55">
        <f t="shared" si="7"/>
        <v>1</v>
      </c>
    </row>
    <row r="10" spans="1:24" ht="23.4">
      <c r="A10" s="50">
        <v>3</v>
      </c>
      <c r="B10" s="51">
        <f>HLOOKUP(D$5,[1]Teams!$C$4:$AG$16,5,FALSE)</f>
        <v>13</v>
      </c>
      <c r="C10" s="52" t="str">
        <f>HLOOKUP(C$6,[1]Teams!C$4:AF$20,5,FALSE)</f>
        <v>Larry Condly</v>
      </c>
      <c r="D10" s="53" t="s">
        <v>22</v>
      </c>
      <c r="E10" s="54">
        <f t="shared" si="0"/>
        <v>1</v>
      </c>
      <c r="F10" s="54">
        <f t="shared" si="1"/>
        <v>0</v>
      </c>
      <c r="G10" s="54">
        <f t="shared" si="2"/>
        <v>0</v>
      </c>
      <c r="H10" s="55">
        <f t="shared" si="3"/>
        <v>1</v>
      </c>
      <c r="I10" s="56">
        <f>HLOOKUP(K$5,[1]Teams!$C$4:$AG$16,5,FALSE)</f>
        <v>73</v>
      </c>
      <c r="J10" s="52" t="str">
        <f>HLOOKUP(J$6,[1]Teams!C$4:AO$20,5,FALSE)</f>
        <v>Brian Kelly</v>
      </c>
      <c r="K10" s="57" t="s">
        <v>22</v>
      </c>
      <c r="L10" s="54">
        <f t="shared" si="4"/>
        <v>1</v>
      </c>
      <c r="M10" s="54">
        <f t="shared" si="5"/>
        <v>1</v>
      </c>
      <c r="N10" s="54">
        <f t="shared" si="6"/>
        <v>1</v>
      </c>
      <c r="O10" s="55">
        <f t="shared" si="7"/>
        <v>3</v>
      </c>
    </row>
    <row r="11" spans="1:24" ht="23.4">
      <c r="A11" s="50">
        <v>4</v>
      </c>
      <c r="B11" s="51">
        <f>HLOOKUP(D$5,[1]Teams!$C$4:$AG$16,6,FALSE)</f>
        <v>14</v>
      </c>
      <c r="C11" s="52" t="str">
        <f>HLOOKUP(C$6,[1]Teams!C$4:AF$20,6,FALSE)</f>
        <v>Mark Whitlock</v>
      </c>
      <c r="D11" s="53" t="s">
        <v>22</v>
      </c>
      <c r="E11" s="54">
        <f t="shared" si="0"/>
        <v>0</v>
      </c>
      <c r="F11" s="54">
        <f t="shared" si="1"/>
        <v>0</v>
      </c>
      <c r="G11" s="54">
        <f t="shared" si="2"/>
        <v>0</v>
      </c>
      <c r="H11" s="55">
        <f t="shared" si="3"/>
        <v>0</v>
      </c>
      <c r="I11" s="56">
        <f>HLOOKUP(K$5,[1]Teams!$C$4:$AG$16,6,FALSE)</f>
        <v>75</v>
      </c>
      <c r="J11" s="52" t="str">
        <f>HLOOKUP(J$6,[1]Teams!C$4:AO$20,6,FALSE)</f>
        <v>Denis Loubert</v>
      </c>
      <c r="K11" s="57" t="s">
        <v>22</v>
      </c>
      <c r="L11" s="54">
        <f t="shared" si="4"/>
        <v>0</v>
      </c>
      <c r="M11" s="54">
        <f t="shared" si="5"/>
        <v>2</v>
      </c>
      <c r="N11" s="54">
        <f t="shared" si="6"/>
        <v>0</v>
      </c>
      <c r="O11" s="55">
        <f t="shared" si="7"/>
        <v>2</v>
      </c>
    </row>
    <row r="12" spans="1:24" ht="23.4">
      <c r="A12" s="50">
        <v>5</v>
      </c>
      <c r="B12" s="51">
        <f>HLOOKUP(D$5,[1]Teams!$C$4:$AG$16,7,FALSE)</f>
        <v>15</v>
      </c>
      <c r="C12" s="52" t="str">
        <f>HLOOKUP(C$6,[1]Teams!C$4:AF$20,7,FALSE)</f>
        <v>Sean Keenan</v>
      </c>
      <c r="D12" s="53" t="s">
        <v>22</v>
      </c>
      <c r="E12" s="54">
        <f t="shared" si="0"/>
        <v>0</v>
      </c>
      <c r="F12" s="54">
        <f t="shared" si="1"/>
        <v>0</v>
      </c>
      <c r="G12" s="54">
        <f t="shared" si="2"/>
        <v>0</v>
      </c>
      <c r="H12" s="55">
        <f t="shared" si="3"/>
        <v>0</v>
      </c>
      <c r="I12" s="56">
        <f>HLOOKUP(K$5,[1]Teams!$C$4:$AG$16,7,FALSE)</f>
        <v>76</v>
      </c>
      <c r="J12" s="52" t="str">
        <f>HLOOKUP(J$6,[1]Teams!C$4:AO$20,7,FALSE)</f>
        <v>Dwayne Johnson</v>
      </c>
      <c r="K12" s="57" t="s">
        <v>22</v>
      </c>
      <c r="L12" s="54">
        <f t="shared" si="4"/>
        <v>1</v>
      </c>
      <c r="M12" s="54">
        <f t="shared" si="5"/>
        <v>0</v>
      </c>
      <c r="N12" s="54">
        <f t="shared" si="6"/>
        <v>0</v>
      </c>
      <c r="O12" s="55">
        <f t="shared" si="7"/>
        <v>1</v>
      </c>
    </row>
    <row r="13" spans="1:24" ht="23.4">
      <c r="A13" s="50">
        <v>6</v>
      </c>
      <c r="B13" s="51">
        <f>HLOOKUP(D$5,[1]Teams!$C$4:$AG$16,8,FALSE)</f>
        <v>16</v>
      </c>
      <c r="C13" s="52" t="str">
        <f>HLOOKUP(C$6,[1]Teams!C$4:AF$20,8,FALSE)</f>
        <v>Mike Wood</v>
      </c>
      <c r="D13" s="53" t="s">
        <v>22</v>
      </c>
      <c r="E13" s="54">
        <f t="shared" si="0"/>
        <v>0</v>
      </c>
      <c r="F13" s="54">
        <f t="shared" si="1"/>
        <v>0</v>
      </c>
      <c r="G13" s="54">
        <f t="shared" si="2"/>
        <v>1</v>
      </c>
      <c r="H13" s="55">
        <f t="shared" si="3"/>
        <v>1</v>
      </c>
      <c r="I13" s="56">
        <f>HLOOKUP(K$5,[1]Teams!$C$4:$AG$16,8,FALSE)</f>
        <v>77</v>
      </c>
      <c r="J13" s="52" t="str">
        <f>HLOOKUP(J$6,[1]Teams!C$4:AO$20,8,FALSE)</f>
        <v>Ray Chase</v>
      </c>
      <c r="K13" s="57" t="s">
        <v>22</v>
      </c>
      <c r="L13" s="54">
        <f t="shared" si="4"/>
        <v>4</v>
      </c>
      <c r="M13" s="54">
        <f t="shared" si="5"/>
        <v>2</v>
      </c>
      <c r="N13" s="54">
        <f t="shared" si="6"/>
        <v>0</v>
      </c>
      <c r="O13" s="55">
        <f t="shared" si="7"/>
        <v>6</v>
      </c>
    </row>
    <row r="14" spans="1:24" ht="23.4">
      <c r="A14" s="50">
        <v>7</v>
      </c>
      <c r="B14" s="51">
        <f>HLOOKUP(D$5,[1]Teams!$C$4:$AG$16,9,FALSE)</f>
        <v>17</v>
      </c>
      <c r="C14" s="52" t="str">
        <f>HLOOKUP(C$6,[1]Teams!C$4:AF$20,9,FALSE)</f>
        <v>Wayne Helpard</v>
      </c>
      <c r="D14" s="53" t="s">
        <v>22</v>
      </c>
      <c r="E14" s="54">
        <f t="shared" si="0"/>
        <v>0</v>
      </c>
      <c r="F14" s="54">
        <f t="shared" si="1"/>
        <v>1</v>
      </c>
      <c r="G14" s="54">
        <f t="shared" si="2"/>
        <v>1</v>
      </c>
      <c r="H14" s="55">
        <f t="shared" si="3"/>
        <v>2</v>
      </c>
      <c r="I14" s="56">
        <f>HLOOKUP(K$5,[1]Teams!$C$4:$AG$16,9,FALSE)</f>
        <v>78</v>
      </c>
      <c r="J14" s="52" t="str">
        <f>HLOOKUP(J$6,[1]Teams!C$4:AO$20,9,FALSE)</f>
        <v>Rene Pitre</v>
      </c>
      <c r="K14" s="57" t="s">
        <v>22</v>
      </c>
      <c r="L14" s="54">
        <f t="shared" si="4"/>
        <v>0</v>
      </c>
      <c r="M14" s="54">
        <f t="shared" si="5"/>
        <v>0</v>
      </c>
      <c r="N14" s="54">
        <f t="shared" si="6"/>
        <v>0</v>
      </c>
      <c r="O14" s="55">
        <f t="shared" si="7"/>
        <v>0</v>
      </c>
      <c r="V14" s="5"/>
      <c r="W14" s="5"/>
      <c r="X14" s="5"/>
    </row>
    <row r="15" spans="1:24" ht="23.4">
      <c r="A15" s="50">
        <v>8</v>
      </c>
      <c r="B15" s="51">
        <f>HLOOKUP(D$5,[1]Teams!$C$4:$AG$16,10,FALSE)</f>
        <v>19</v>
      </c>
      <c r="C15" s="52" t="str">
        <f>HLOOKUP(C$6,[1]Teams!C$4:AF$20,10,FALSE)</f>
        <v>Jeff King *Retired</v>
      </c>
      <c r="D15" s="53"/>
      <c r="E15" s="54" t="str">
        <f t="shared" si="0"/>
        <v/>
      </c>
      <c r="F15" s="54" t="str">
        <f t="shared" si="1"/>
        <v/>
      </c>
      <c r="G15" s="54" t="str">
        <f t="shared" si="2"/>
        <v/>
      </c>
      <c r="H15" s="55" t="str">
        <f t="shared" si="3"/>
        <v/>
      </c>
      <c r="I15" s="56">
        <f>HLOOKUP(K$5,[1]Teams!$C$4:$AG$16,10,FALSE)</f>
        <v>0</v>
      </c>
      <c r="J15" s="52">
        <f>HLOOKUP(J$6,[1]Teams!C$4:AO$20,10,FALSE)</f>
        <v>0</v>
      </c>
      <c r="K15" s="57" t="s">
        <v>22</v>
      </c>
      <c r="L15" s="54">
        <f t="shared" si="4"/>
        <v>0</v>
      </c>
      <c r="M15" s="54">
        <f t="shared" si="5"/>
        <v>0</v>
      </c>
      <c r="N15" s="54">
        <f t="shared" si="6"/>
        <v>0</v>
      </c>
      <c r="O15" s="55">
        <f t="shared" si="7"/>
        <v>0</v>
      </c>
      <c r="V15" s="5"/>
      <c r="W15" s="5"/>
      <c r="X15" s="5"/>
    </row>
    <row r="16" spans="1:24" ht="21">
      <c r="A16" s="50">
        <v>9</v>
      </c>
      <c r="B16" s="51">
        <v>95</v>
      </c>
      <c r="C16" s="58" t="s">
        <v>42</v>
      </c>
      <c r="D16" s="53" t="s">
        <v>24</v>
      </c>
      <c r="E16" s="54">
        <f t="shared" si="0"/>
        <v>2</v>
      </c>
      <c r="F16" s="54">
        <f t="shared" si="1"/>
        <v>0</v>
      </c>
      <c r="G16" s="54">
        <f t="shared" si="2"/>
        <v>0</v>
      </c>
      <c r="H16" s="55">
        <f t="shared" si="3"/>
        <v>2</v>
      </c>
      <c r="I16" s="56">
        <v>99</v>
      </c>
      <c r="J16" s="58"/>
      <c r="K16" s="57"/>
      <c r="L16" s="54" t="str">
        <f t="shared" si="4"/>
        <v/>
      </c>
      <c r="M16" s="54" t="str">
        <f t="shared" si="5"/>
        <v/>
      </c>
      <c r="N16" s="54" t="str">
        <f t="shared" si="6"/>
        <v/>
      </c>
      <c r="O16" s="55" t="str">
        <f t="shared" si="7"/>
        <v/>
      </c>
      <c r="V16" s="5"/>
      <c r="W16" s="5"/>
      <c r="X16" s="5"/>
    </row>
    <row r="17" spans="1:25" ht="21">
      <c r="A17" s="50">
        <v>10</v>
      </c>
      <c r="B17" s="51">
        <v>94</v>
      </c>
      <c r="C17" s="58" t="s">
        <v>43</v>
      </c>
      <c r="D17" s="53" t="s">
        <v>24</v>
      </c>
      <c r="E17" s="54">
        <f t="shared" si="0"/>
        <v>1</v>
      </c>
      <c r="F17" s="54">
        <f t="shared" si="1"/>
        <v>1</v>
      </c>
      <c r="G17" s="54">
        <f t="shared" si="2"/>
        <v>0</v>
      </c>
      <c r="H17" s="55">
        <f t="shared" si="3"/>
        <v>2</v>
      </c>
      <c r="I17" s="56">
        <v>98</v>
      </c>
      <c r="J17" s="58"/>
      <c r="K17" s="57"/>
      <c r="L17" s="54" t="str">
        <f t="shared" si="4"/>
        <v/>
      </c>
      <c r="M17" s="54" t="str">
        <f t="shared" si="5"/>
        <v/>
      </c>
      <c r="N17" s="54" t="str">
        <f t="shared" si="6"/>
        <v/>
      </c>
      <c r="O17" s="55" t="str">
        <f t="shared" si="7"/>
        <v/>
      </c>
      <c r="V17" s="5"/>
      <c r="W17" s="5"/>
      <c r="X17" s="5"/>
    </row>
    <row r="18" spans="1:25" ht="21.6" thickBot="1">
      <c r="A18" s="50">
        <v>11</v>
      </c>
      <c r="B18" s="51">
        <f>HLOOKUP(D$5,[1]Teams!$C$4:$AG$16,13,FALSE)</f>
        <v>0</v>
      </c>
      <c r="C18" s="58"/>
      <c r="D18" s="59"/>
      <c r="E18" s="54" t="str">
        <f t="shared" si="0"/>
        <v/>
      </c>
      <c r="F18" s="54" t="str">
        <f t="shared" si="1"/>
        <v/>
      </c>
      <c r="G18" s="54" t="str">
        <f t="shared" si="2"/>
        <v/>
      </c>
      <c r="H18" s="55" t="str">
        <f t="shared" si="3"/>
        <v/>
      </c>
      <c r="I18" s="60">
        <f>HLOOKUP(K$5,[1]Teams!$C$4:$AG$16,13,FALSE)</f>
        <v>0</v>
      </c>
      <c r="J18" s="61"/>
      <c r="K18" s="62"/>
      <c r="L18" s="63"/>
      <c r="M18" s="63"/>
      <c r="N18" s="63"/>
      <c r="O18" s="55" t="str">
        <f t="shared" si="7"/>
        <v/>
      </c>
      <c r="V18" s="5"/>
      <c r="W18" s="5"/>
      <c r="X18" s="5"/>
    </row>
    <row r="19" spans="1:25" ht="21.6" thickBot="1">
      <c r="A19" s="50">
        <v>12</v>
      </c>
      <c r="B19" s="51">
        <f>HLOOKUP(D$5,[1]Teams!$C$4:$AG$17,14,FALSE)</f>
        <v>0</v>
      </c>
      <c r="C19" s="64">
        <f>HLOOKUP(C$6,[1]Teams!C$4:AF$20,14,FALSE)</f>
        <v>0</v>
      </c>
      <c r="D19" s="65" t="s">
        <v>28</v>
      </c>
      <c r="E19" s="66"/>
      <c r="F19" s="66"/>
      <c r="G19" s="67"/>
      <c r="H19" s="68"/>
      <c r="I19" s="69">
        <f>HLOOKUP(K$5,[1]Teams!$C$4:$AG$17,14,FALSE)</f>
        <v>0</v>
      </c>
      <c r="J19" s="70">
        <f>HLOOKUP(J$6,[1]Teams!C$4:AM$20,14,FALSE)</f>
        <v>0</v>
      </c>
      <c r="K19" s="71" t="s">
        <v>28</v>
      </c>
      <c r="L19" s="72"/>
      <c r="M19" s="72"/>
      <c r="N19" s="73"/>
      <c r="O19" s="68"/>
      <c r="V19" s="5"/>
      <c r="W19" s="5"/>
      <c r="X19" s="5"/>
    </row>
    <row r="20" spans="1:25" ht="26.4" thickBot="1">
      <c r="A20" s="50">
        <v>13</v>
      </c>
      <c r="B20" s="74">
        <f>HLOOKUP(D$5,[1]Teams!$C$4:$AG$16,3,FALSE)</f>
        <v>10</v>
      </c>
      <c r="C20" s="75" t="str">
        <f>HLOOKUP(C$6,[1]Teams!C$4:AF$20,3,FALSE)</f>
        <v>Mark Farrell</v>
      </c>
      <c r="D20" s="76"/>
      <c r="E20" s="22"/>
      <c r="F20" s="77"/>
      <c r="G20" s="23"/>
      <c r="H20" s="68"/>
      <c r="I20" s="74">
        <f>HLOOKUP(K$5,[1]Teams!$C$4:$AG$16,3,FALSE)</f>
        <v>70</v>
      </c>
      <c r="J20" s="75" t="str">
        <f>HLOOKUP(J$6,[1]Teams!C$4:AO$20,3,FALSE)</f>
        <v>Rick Kent</v>
      </c>
      <c r="K20" s="76"/>
      <c r="L20" s="22"/>
      <c r="M20" s="77"/>
      <c r="N20" s="23"/>
      <c r="O20" s="68"/>
      <c r="V20" s="5"/>
      <c r="W20" s="5"/>
      <c r="X20" s="5"/>
    </row>
    <row r="21" spans="1:25" ht="30.6" customHeight="1" thickBot="1">
      <c r="A21" s="50">
        <v>14</v>
      </c>
      <c r="B21" s="78" t="str">
        <f>IF(C24&lt;&gt;"","90","")</f>
        <v>90</v>
      </c>
      <c r="C21" s="79" t="s">
        <v>29</v>
      </c>
      <c r="D21" s="80"/>
      <c r="E21" s="81"/>
      <c r="F21" s="81"/>
      <c r="G21" s="81"/>
      <c r="H21" s="82"/>
      <c r="I21" s="78">
        <v>100</v>
      </c>
      <c r="J21" s="20"/>
      <c r="K21" s="20"/>
      <c r="L21" s="83"/>
      <c r="M21" s="83"/>
      <c r="N21" s="84"/>
      <c r="O21" s="68"/>
      <c r="V21" s="5"/>
      <c r="W21" s="5"/>
      <c r="X21" s="5"/>
    </row>
    <row r="22" spans="1:25" ht="24" thickBot="1">
      <c r="B22" s="85" t="s">
        <v>30</v>
      </c>
      <c r="C22" s="86">
        <f>COUNT(goals)</f>
        <v>12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87"/>
      <c r="O22" s="88"/>
      <c r="T22" t="str">
        <f>IF(G6&gt;M6,"Winner","")</f>
        <v/>
      </c>
      <c r="U22" s="5" t="str">
        <f>IF(M6&gt;G6,"Winner","")</f>
        <v>Winner</v>
      </c>
      <c r="V22" s="5"/>
      <c r="W22" s="5"/>
      <c r="X22" s="5"/>
      <c r="Y22" t="str">
        <f>IF(ABS(G6-M6)&lt;5,"No Fluffs","FLUFFS!")</f>
        <v>No Fluffs</v>
      </c>
    </row>
    <row r="23" spans="1:25" s="97" customFormat="1" ht="36" customHeight="1" thickBot="1">
      <c r="A23" s="89"/>
      <c r="B23" s="90"/>
      <c r="C23" s="91" t="s">
        <v>31</v>
      </c>
      <c r="D23" s="92" t="s">
        <v>32</v>
      </c>
      <c r="E23" s="93" t="s">
        <v>33</v>
      </c>
      <c r="F23" s="94"/>
      <c r="G23" s="94"/>
      <c r="H23" s="95"/>
      <c r="I23" s="96" t="s">
        <v>34</v>
      </c>
      <c r="J23" s="96" t="s">
        <v>35</v>
      </c>
      <c r="K23" s="87"/>
      <c r="L23" s="87"/>
      <c r="M23" s="87"/>
      <c r="N23" s="87"/>
      <c r="O23" s="88"/>
      <c r="T23" s="87" t="s">
        <v>36</v>
      </c>
      <c r="U23" s="87" t="s">
        <v>37</v>
      </c>
      <c r="V23" s="87" t="s">
        <v>11</v>
      </c>
      <c r="W23" s="88"/>
      <c r="X23" s="97" t="s">
        <v>38</v>
      </c>
      <c r="Y23" s="97" t="s">
        <v>39</v>
      </c>
    </row>
    <row r="24" spans="1:25" s="97" customFormat="1" ht="36" customHeight="1" thickBot="1">
      <c r="A24" s="89"/>
      <c r="B24" s="98">
        <v>1</v>
      </c>
      <c r="C24" s="99">
        <v>71</v>
      </c>
      <c r="D24" s="100">
        <v>77</v>
      </c>
      <c r="E24" s="101"/>
      <c r="F24" s="102"/>
      <c r="G24" s="102"/>
      <c r="H24" s="103"/>
      <c r="I24" s="104">
        <v>0.67708333333333337</v>
      </c>
      <c r="J24" s="105"/>
      <c r="K24" s="106"/>
      <c r="L24" s="106"/>
      <c r="M24" s="106"/>
      <c r="N24" s="87"/>
      <c r="O24" s="88"/>
      <c r="T24" s="106">
        <f t="shared" ref="T24:T43" si="8">IF(AND(C24&lt;&gt;"",COUNTIF(B$8:B$18,C24)&gt;0),1,0)</f>
        <v>0</v>
      </c>
      <c r="U24" s="106">
        <f t="shared" ref="U24:U43" si="9">IF(AND(C24&lt;&gt;"",COUNTIF(I$8:I$18,C24)&gt;0),1,0)</f>
        <v>1</v>
      </c>
      <c r="V24" s="87">
        <f>T24</f>
        <v>0</v>
      </c>
      <c r="W24" s="88">
        <f>U24</f>
        <v>1</v>
      </c>
      <c r="X24" s="97">
        <f>ABS(V24-W24)</f>
        <v>1</v>
      </c>
    </row>
    <row r="25" spans="1:25" s="97" customFormat="1" ht="36" customHeight="1" thickBot="1">
      <c r="A25" s="89"/>
      <c r="B25" s="98">
        <v>2</v>
      </c>
      <c r="C25" s="99">
        <v>77</v>
      </c>
      <c r="D25" s="100">
        <v>71</v>
      </c>
      <c r="E25" s="101"/>
      <c r="F25" s="102"/>
      <c r="G25" s="102"/>
      <c r="H25" s="103"/>
      <c r="I25" s="104">
        <v>0.65625</v>
      </c>
      <c r="J25" s="105"/>
      <c r="K25" s="106"/>
      <c r="L25" s="106"/>
      <c r="M25" s="106"/>
      <c r="N25" s="87"/>
      <c r="O25" s="88"/>
      <c r="T25" s="106">
        <f t="shared" si="8"/>
        <v>0</v>
      </c>
      <c r="U25" s="106">
        <f t="shared" si="9"/>
        <v>1</v>
      </c>
      <c r="V25" s="87">
        <f>SUM(V24,T25)</f>
        <v>0</v>
      </c>
      <c r="W25" s="87">
        <f>SUM(W24,U25)</f>
        <v>2</v>
      </c>
      <c r="X25" s="97">
        <f t="shared" ref="X25:X43" si="10">ABS(V25-W25)</f>
        <v>2</v>
      </c>
    </row>
    <row r="26" spans="1:25" s="97" customFormat="1" ht="36" customHeight="1" thickBot="1">
      <c r="A26" s="89"/>
      <c r="B26" s="98">
        <v>3</v>
      </c>
      <c r="C26" s="99">
        <v>76</v>
      </c>
      <c r="D26" s="100">
        <v>75</v>
      </c>
      <c r="E26" s="101"/>
      <c r="F26" s="102"/>
      <c r="G26" s="102"/>
      <c r="H26" s="103"/>
      <c r="I26" s="104">
        <v>0.625</v>
      </c>
      <c r="J26" s="105"/>
      <c r="K26" s="106"/>
      <c r="L26" s="106"/>
      <c r="M26" s="106"/>
      <c r="N26" s="87"/>
      <c r="O26" s="88"/>
      <c r="T26" s="106">
        <f t="shared" si="8"/>
        <v>0</v>
      </c>
      <c r="U26" s="106">
        <f t="shared" si="9"/>
        <v>1</v>
      </c>
      <c r="V26" s="87">
        <f t="shared" ref="V26:W41" si="11">SUM(V25,T26)</f>
        <v>0</v>
      </c>
      <c r="W26" s="87">
        <f t="shared" si="11"/>
        <v>3</v>
      </c>
      <c r="X26" s="97">
        <f t="shared" si="10"/>
        <v>3</v>
      </c>
    </row>
    <row r="27" spans="1:25" s="97" customFormat="1" ht="36" customHeight="1" thickBot="1">
      <c r="A27" s="89"/>
      <c r="B27" s="98">
        <v>4</v>
      </c>
      <c r="C27" s="99">
        <v>94</v>
      </c>
      <c r="D27" s="100">
        <v>17</v>
      </c>
      <c r="E27" s="101">
        <v>16</v>
      </c>
      <c r="F27" s="102"/>
      <c r="G27" s="102"/>
      <c r="H27" s="103"/>
      <c r="I27" s="104">
        <v>0.58680555555555558</v>
      </c>
      <c r="J27" s="105"/>
      <c r="K27" s="106"/>
      <c r="L27" s="106"/>
      <c r="M27" s="106"/>
      <c r="N27" s="87"/>
      <c r="O27" s="88"/>
      <c r="T27" s="106">
        <f t="shared" si="8"/>
        <v>1</v>
      </c>
      <c r="U27" s="106">
        <f t="shared" si="9"/>
        <v>0</v>
      </c>
      <c r="V27" s="87">
        <f t="shared" si="11"/>
        <v>1</v>
      </c>
      <c r="W27" s="87">
        <f t="shared" si="11"/>
        <v>3</v>
      </c>
      <c r="X27" s="97">
        <f t="shared" si="10"/>
        <v>2</v>
      </c>
    </row>
    <row r="28" spans="1:25" s="97" customFormat="1" ht="36" customHeight="1" thickBot="1">
      <c r="A28" s="89"/>
      <c r="B28" s="98">
        <v>5</v>
      </c>
      <c r="C28" s="99">
        <v>73</v>
      </c>
      <c r="D28" s="100">
        <v>72</v>
      </c>
      <c r="E28" s="101">
        <v>71</v>
      </c>
      <c r="F28" s="102"/>
      <c r="G28" s="102"/>
      <c r="H28" s="103"/>
      <c r="I28" s="104">
        <v>0.51041666666666663</v>
      </c>
      <c r="J28" s="105"/>
      <c r="K28" s="106"/>
      <c r="L28" s="106"/>
      <c r="M28" s="106"/>
      <c r="N28" s="87"/>
      <c r="O28" s="88"/>
      <c r="T28" s="106">
        <f t="shared" si="8"/>
        <v>0</v>
      </c>
      <c r="U28" s="106">
        <f t="shared" si="9"/>
        <v>1</v>
      </c>
      <c r="V28" s="87">
        <f t="shared" si="11"/>
        <v>1</v>
      </c>
      <c r="W28" s="87">
        <f t="shared" si="11"/>
        <v>4</v>
      </c>
      <c r="X28" s="97">
        <f t="shared" si="10"/>
        <v>3</v>
      </c>
    </row>
    <row r="29" spans="1:25" s="97" customFormat="1" ht="36" customHeight="1" thickBot="1">
      <c r="A29" s="89"/>
      <c r="B29" s="98">
        <v>6</v>
      </c>
      <c r="C29" s="99">
        <v>95</v>
      </c>
      <c r="D29" s="100"/>
      <c r="E29" s="101"/>
      <c r="F29" s="102"/>
      <c r="G29" s="102"/>
      <c r="H29" s="103"/>
      <c r="I29" s="104">
        <v>0.28125</v>
      </c>
      <c r="J29" s="105"/>
      <c r="K29" s="106"/>
      <c r="L29" s="106"/>
      <c r="M29" s="106"/>
      <c r="N29" s="87"/>
      <c r="O29" s="88"/>
      <c r="T29" s="106">
        <f t="shared" si="8"/>
        <v>1</v>
      </c>
      <c r="U29" s="106">
        <f t="shared" si="9"/>
        <v>0</v>
      </c>
      <c r="V29" s="87">
        <f t="shared" si="11"/>
        <v>2</v>
      </c>
      <c r="W29" s="87">
        <f t="shared" si="11"/>
        <v>4</v>
      </c>
      <c r="X29" s="97">
        <f t="shared" si="10"/>
        <v>2</v>
      </c>
    </row>
    <row r="30" spans="1:25" s="97" customFormat="1" ht="36" customHeight="1" thickBot="1">
      <c r="A30" s="89"/>
      <c r="B30" s="98">
        <v>7</v>
      </c>
      <c r="C30" s="99">
        <v>95</v>
      </c>
      <c r="D30" s="100">
        <v>94</v>
      </c>
      <c r="E30" s="101">
        <v>17</v>
      </c>
      <c r="F30" s="102"/>
      <c r="G30" s="102"/>
      <c r="H30" s="103"/>
      <c r="I30" s="104">
        <v>0.20833333333333334</v>
      </c>
      <c r="J30" s="105"/>
      <c r="K30" s="106"/>
      <c r="L30" s="106"/>
      <c r="M30" s="106"/>
      <c r="N30" s="87"/>
      <c r="O30" s="88"/>
      <c r="T30" s="106">
        <f t="shared" si="8"/>
        <v>1</v>
      </c>
      <c r="U30" s="106">
        <f t="shared" si="9"/>
        <v>0</v>
      </c>
      <c r="V30" s="87">
        <f t="shared" si="11"/>
        <v>3</v>
      </c>
      <c r="W30" s="87">
        <f t="shared" si="11"/>
        <v>4</v>
      </c>
      <c r="X30" s="97">
        <f t="shared" si="10"/>
        <v>1</v>
      </c>
    </row>
    <row r="31" spans="1:25" s="97" customFormat="1" ht="36" customHeight="1" thickBot="1">
      <c r="A31" s="89"/>
      <c r="B31" s="98">
        <v>8</v>
      </c>
      <c r="C31" s="99">
        <v>77</v>
      </c>
      <c r="D31" s="100"/>
      <c r="E31" s="101"/>
      <c r="F31" s="102"/>
      <c r="G31" s="102"/>
      <c r="H31" s="103"/>
      <c r="I31" s="104">
        <v>0.17361111111111113</v>
      </c>
      <c r="J31" s="105"/>
      <c r="K31" s="106"/>
      <c r="L31" s="106"/>
      <c r="M31" s="106"/>
      <c r="N31" s="87"/>
      <c r="O31" s="88"/>
      <c r="T31" s="106">
        <f t="shared" si="8"/>
        <v>0</v>
      </c>
      <c r="U31" s="106">
        <f t="shared" si="9"/>
        <v>1</v>
      </c>
      <c r="V31" s="87">
        <f t="shared" si="11"/>
        <v>3</v>
      </c>
      <c r="W31" s="87">
        <f t="shared" si="11"/>
        <v>5</v>
      </c>
      <c r="X31" s="97">
        <f t="shared" si="10"/>
        <v>2</v>
      </c>
    </row>
    <row r="32" spans="1:25" s="97" customFormat="1" ht="36" customHeight="1" thickBot="1">
      <c r="A32" s="89"/>
      <c r="B32" s="98">
        <v>9</v>
      </c>
      <c r="C32" s="99">
        <v>71</v>
      </c>
      <c r="D32" s="100">
        <v>77</v>
      </c>
      <c r="E32" s="101">
        <v>73</v>
      </c>
      <c r="F32" s="102"/>
      <c r="G32" s="102"/>
      <c r="H32" s="103"/>
      <c r="I32" s="104">
        <v>0.15625</v>
      </c>
      <c r="J32" s="105"/>
      <c r="K32" s="106"/>
      <c r="L32" s="106"/>
      <c r="M32" s="106"/>
      <c r="N32" s="87"/>
      <c r="O32" s="88"/>
      <c r="T32" s="106">
        <f t="shared" si="8"/>
        <v>0</v>
      </c>
      <c r="U32" s="106">
        <f t="shared" si="9"/>
        <v>1</v>
      </c>
      <c r="V32" s="87">
        <f t="shared" si="11"/>
        <v>3</v>
      </c>
      <c r="W32" s="87">
        <f t="shared" si="11"/>
        <v>6</v>
      </c>
      <c r="X32" s="97">
        <f t="shared" si="10"/>
        <v>3</v>
      </c>
    </row>
    <row r="33" spans="1:25" s="97" customFormat="1" ht="36" customHeight="1" thickBot="1">
      <c r="A33" s="89"/>
      <c r="B33" s="98">
        <v>10</v>
      </c>
      <c r="C33" s="99">
        <v>77</v>
      </c>
      <c r="D33" s="100">
        <v>73</v>
      </c>
      <c r="E33" s="101"/>
      <c r="F33" s="102"/>
      <c r="G33" s="102"/>
      <c r="H33" s="103"/>
      <c r="I33" s="104">
        <v>0.13541666666666666</v>
      </c>
      <c r="J33" s="105"/>
      <c r="K33" s="106"/>
      <c r="L33" s="106"/>
      <c r="M33" s="106"/>
      <c r="N33" s="87"/>
      <c r="O33" s="88"/>
      <c r="T33" s="106">
        <f t="shared" si="8"/>
        <v>0</v>
      </c>
      <c r="U33" s="106">
        <f t="shared" si="9"/>
        <v>1</v>
      </c>
      <c r="V33" s="87">
        <f t="shared" si="11"/>
        <v>3</v>
      </c>
      <c r="W33" s="87">
        <f t="shared" si="11"/>
        <v>7</v>
      </c>
      <c r="X33" s="97">
        <f t="shared" si="10"/>
        <v>4</v>
      </c>
    </row>
    <row r="34" spans="1:25" s="97" customFormat="1" ht="36" customHeight="1" thickBot="1">
      <c r="A34" s="89"/>
      <c r="B34" s="98">
        <v>11</v>
      </c>
      <c r="C34" s="99">
        <v>13</v>
      </c>
      <c r="D34" s="100"/>
      <c r="E34" s="101"/>
      <c r="F34" s="102"/>
      <c r="G34" s="102"/>
      <c r="H34" s="103"/>
      <c r="I34" s="104" t="s">
        <v>44</v>
      </c>
      <c r="J34" s="105"/>
      <c r="K34" s="106"/>
      <c r="L34" s="106"/>
      <c r="M34" s="106"/>
      <c r="N34" s="87"/>
      <c r="O34" s="88"/>
      <c r="T34" s="106">
        <f t="shared" si="8"/>
        <v>1</v>
      </c>
      <c r="U34" s="106">
        <f t="shared" si="9"/>
        <v>0</v>
      </c>
      <c r="V34" s="87">
        <f t="shared" si="11"/>
        <v>4</v>
      </c>
      <c r="W34" s="87">
        <f t="shared" si="11"/>
        <v>7</v>
      </c>
      <c r="X34" s="97">
        <f t="shared" si="10"/>
        <v>3</v>
      </c>
    </row>
    <row r="35" spans="1:25" s="97" customFormat="1" ht="36" customHeight="1" thickBot="1">
      <c r="A35" s="89"/>
      <c r="B35" s="98">
        <v>12</v>
      </c>
      <c r="C35" s="99">
        <v>77</v>
      </c>
      <c r="D35" s="100">
        <v>75</v>
      </c>
      <c r="E35" s="101"/>
      <c r="F35" s="102"/>
      <c r="G35" s="102"/>
      <c r="H35" s="103"/>
      <c r="I35" s="104" t="s">
        <v>45</v>
      </c>
      <c r="J35" s="105"/>
      <c r="K35" s="106"/>
      <c r="L35" s="106"/>
      <c r="M35" s="106"/>
      <c r="N35" s="87"/>
      <c r="O35" s="88"/>
      <c r="T35" s="106">
        <f t="shared" si="8"/>
        <v>0</v>
      </c>
      <c r="U35" s="106">
        <f t="shared" si="9"/>
        <v>1</v>
      </c>
      <c r="V35" s="87">
        <f t="shared" si="11"/>
        <v>4</v>
      </c>
      <c r="W35" s="87">
        <f t="shared" si="11"/>
        <v>8</v>
      </c>
      <c r="X35" s="97">
        <f t="shared" si="10"/>
        <v>4</v>
      </c>
      <c r="Y35" s="97" t="s">
        <v>46</v>
      </c>
    </row>
    <row r="36" spans="1:25" s="97" customFormat="1" ht="36" customHeight="1" thickBot="1">
      <c r="A36" s="89"/>
      <c r="B36" s="98">
        <v>13</v>
      </c>
      <c r="C36" s="99"/>
      <c r="D36" s="100"/>
      <c r="E36" s="101"/>
      <c r="F36" s="102"/>
      <c r="G36" s="102"/>
      <c r="H36" s="103"/>
      <c r="I36" s="104"/>
      <c r="J36" s="105"/>
      <c r="K36" s="106"/>
      <c r="L36" s="106"/>
      <c r="M36" s="106"/>
      <c r="N36" s="87"/>
      <c r="O36" s="88"/>
      <c r="T36" s="106">
        <f t="shared" si="8"/>
        <v>0</v>
      </c>
      <c r="U36" s="106">
        <f t="shared" si="9"/>
        <v>0</v>
      </c>
      <c r="V36" s="87">
        <f t="shared" si="11"/>
        <v>4</v>
      </c>
      <c r="W36" s="87">
        <f t="shared" si="11"/>
        <v>8</v>
      </c>
      <c r="X36" s="97">
        <f t="shared" si="10"/>
        <v>4</v>
      </c>
    </row>
    <row r="37" spans="1:25" s="97" customFormat="1" ht="36" customHeight="1" thickBot="1">
      <c r="A37" s="89"/>
      <c r="B37" s="98">
        <v>14</v>
      </c>
      <c r="C37" s="99"/>
      <c r="D37" s="100"/>
      <c r="E37" s="101"/>
      <c r="F37" s="102"/>
      <c r="G37" s="102"/>
      <c r="H37" s="103"/>
      <c r="I37" s="104"/>
      <c r="J37" s="105"/>
      <c r="K37" s="106"/>
      <c r="L37" s="106"/>
      <c r="M37" s="106"/>
      <c r="N37" s="87"/>
      <c r="O37" s="88"/>
      <c r="T37" s="106">
        <f t="shared" si="8"/>
        <v>0</v>
      </c>
      <c r="U37" s="106">
        <f t="shared" si="9"/>
        <v>0</v>
      </c>
      <c r="V37" s="87">
        <f t="shared" si="11"/>
        <v>4</v>
      </c>
      <c r="W37" s="87">
        <f t="shared" si="11"/>
        <v>8</v>
      </c>
      <c r="X37" s="97">
        <f t="shared" si="10"/>
        <v>4</v>
      </c>
    </row>
    <row r="38" spans="1:25" s="97" customFormat="1" ht="36" customHeight="1" thickBot="1">
      <c r="A38" s="89"/>
      <c r="B38" s="98">
        <v>15</v>
      </c>
      <c r="C38" s="99"/>
      <c r="D38" s="100"/>
      <c r="E38" s="101"/>
      <c r="F38" s="102"/>
      <c r="G38" s="102"/>
      <c r="H38" s="103"/>
      <c r="I38" s="104"/>
      <c r="J38" s="105"/>
      <c r="K38" s="106"/>
      <c r="L38" s="106"/>
      <c r="M38" s="106"/>
      <c r="N38" s="87"/>
      <c r="O38" s="88"/>
      <c r="T38" s="106">
        <f t="shared" si="8"/>
        <v>0</v>
      </c>
      <c r="U38" s="106">
        <f t="shared" si="9"/>
        <v>0</v>
      </c>
      <c r="V38" s="87">
        <f t="shared" si="11"/>
        <v>4</v>
      </c>
      <c r="W38" s="87">
        <f t="shared" si="11"/>
        <v>8</v>
      </c>
      <c r="X38" s="97">
        <f t="shared" si="10"/>
        <v>4</v>
      </c>
    </row>
    <row r="39" spans="1:25" s="97" customFormat="1" ht="36" customHeight="1" thickBot="1">
      <c r="A39" s="89"/>
      <c r="B39" s="98">
        <v>16</v>
      </c>
      <c r="C39" s="99"/>
      <c r="D39" s="100"/>
      <c r="E39" s="101"/>
      <c r="F39" s="102"/>
      <c r="G39" s="102"/>
      <c r="H39" s="103"/>
      <c r="I39" s="104"/>
      <c r="J39" s="105"/>
      <c r="K39" s="106"/>
      <c r="L39" s="106"/>
      <c r="M39" s="106"/>
      <c r="N39" s="87"/>
      <c r="O39" s="88"/>
      <c r="T39" s="106">
        <f t="shared" si="8"/>
        <v>0</v>
      </c>
      <c r="U39" s="106">
        <f t="shared" si="9"/>
        <v>0</v>
      </c>
      <c r="V39" s="87">
        <f t="shared" si="11"/>
        <v>4</v>
      </c>
      <c r="W39" s="87">
        <f t="shared" si="11"/>
        <v>8</v>
      </c>
      <c r="X39" s="97">
        <f t="shared" si="10"/>
        <v>4</v>
      </c>
    </row>
    <row r="40" spans="1:25" s="97" customFormat="1" ht="36" customHeight="1" thickBot="1">
      <c r="A40" s="89"/>
      <c r="B40" s="98">
        <v>17</v>
      </c>
      <c r="C40" s="99"/>
      <c r="D40" s="100"/>
      <c r="E40" s="101"/>
      <c r="F40" s="102"/>
      <c r="G40" s="102"/>
      <c r="H40" s="103"/>
      <c r="I40" s="107"/>
      <c r="J40" s="105"/>
      <c r="K40" s="106"/>
      <c r="L40" s="106"/>
      <c r="M40" s="106"/>
      <c r="N40" s="87"/>
      <c r="O40" s="88"/>
      <c r="T40" s="106">
        <f t="shared" si="8"/>
        <v>0</v>
      </c>
      <c r="U40" s="106">
        <f t="shared" si="9"/>
        <v>0</v>
      </c>
      <c r="V40" s="87">
        <f t="shared" si="11"/>
        <v>4</v>
      </c>
      <c r="W40" s="87">
        <f t="shared" si="11"/>
        <v>8</v>
      </c>
      <c r="X40" s="97">
        <f t="shared" si="10"/>
        <v>4</v>
      </c>
    </row>
    <row r="41" spans="1:25" s="97" customFormat="1" ht="36" customHeight="1" thickBot="1">
      <c r="A41" s="89"/>
      <c r="B41" s="98">
        <v>18</v>
      </c>
      <c r="C41" s="99"/>
      <c r="D41" s="100"/>
      <c r="E41" s="101"/>
      <c r="F41" s="102"/>
      <c r="G41" s="102"/>
      <c r="H41" s="103"/>
      <c r="I41" s="107"/>
      <c r="J41" s="105"/>
      <c r="K41" s="106"/>
      <c r="L41" s="106"/>
      <c r="M41" s="106"/>
      <c r="N41" s="87"/>
      <c r="O41" s="88"/>
      <c r="T41" s="106">
        <f t="shared" si="8"/>
        <v>0</v>
      </c>
      <c r="U41" s="106">
        <f t="shared" si="9"/>
        <v>0</v>
      </c>
      <c r="V41" s="87">
        <f t="shared" si="11"/>
        <v>4</v>
      </c>
      <c r="W41" s="87">
        <f t="shared" si="11"/>
        <v>8</v>
      </c>
      <c r="X41" s="97">
        <f t="shared" si="10"/>
        <v>4</v>
      </c>
    </row>
    <row r="42" spans="1:25" s="97" customFormat="1" ht="36" customHeight="1" thickBot="1">
      <c r="A42" s="89"/>
      <c r="B42" s="98">
        <v>19</v>
      </c>
      <c r="C42" s="99"/>
      <c r="D42" s="100"/>
      <c r="E42" s="101"/>
      <c r="F42" s="102"/>
      <c r="G42" s="102"/>
      <c r="H42" s="103"/>
      <c r="I42" s="107"/>
      <c r="J42" s="105"/>
      <c r="K42" s="106"/>
      <c r="L42" s="106"/>
      <c r="M42" s="106"/>
      <c r="N42" s="87"/>
      <c r="O42" s="88"/>
      <c r="T42" s="106">
        <f t="shared" si="8"/>
        <v>0</v>
      </c>
      <c r="U42" s="106">
        <f t="shared" si="9"/>
        <v>0</v>
      </c>
      <c r="V42" s="87">
        <f>SUM(V41,T42)</f>
        <v>4</v>
      </c>
      <c r="W42" s="87">
        <f>SUM(W41,U42)</f>
        <v>8</v>
      </c>
      <c r="X42" s="97">
        <f t="shared" si="10"/>
        <v>4</v>
      </c>
    </row>
    <row r="43" spans="1:25" s="97" customFormat="1" ht="36" customHeight="1" thickBot="1">
      <c r="A43" s="89"/>
      <c r="B43" s="98">
        <v>20</v>
      </c>
      <c r="C43" s="99"/>
      <c r="D43" s="100"/>
      <c r="E43" s="101"/>
      <c r="F43" s="102"/>
      <c r="G43" s="102"/>
      <c r="H43" s="103"/>
      <c r="I43" s="107"/>
      <c r="J43" s="105"/>
      <c r="K43" s="108"/>
      <c r="L43" s="108"/>
      <c r="M43" s="108"/>
      <c r="N43" s="109"/>
      <c r="O43" s="110"/>
      <c r="T43" s="106">
        <f t="shared" si="8"/>
        <v>0</v>
      </c>
      <c r="U43" s="106">
        <f t="shared" si="9"/>
        <v>0</v>
      </c>
      <c r="V43" s="87">
        <f>SUM(V42,T43)</f>
        <v>4</v>
      </c>
      <c r="W43" s="87">
        <f>SUM(W42,U43)</f>
        <v>8</v>
      </c>
      <c r="X43" s="97">
        <f t="shared" si="10"/>
        <v>4</v>
      </c>
    </row>
    <row r="44" spans="1:25">
      <c r="C44" s="83"/>
    </row>
  </sheetData>
  <mergeCells count="37">
    <mergeCell ref="E43:H43"/>
    <mergeCell ref="E37:H37"/>
    <mergeCell ref="E38:H38"/>
    <mergeCell ref="E39:H39"/>
    <mergeCell ref="E40:H40"/>
    <mergeCell ref="E41:H41"/>
    <mergeCell ref="E42:H42"/>
    <mergeCell ref="E31:H31"/>
    <mergeCell ref="E32:H32"/>
    <mergeCell ref="E33:H33"/>
    <mergeCell ref="E34:H34"/>
    <mergeCell ref="E35:H35"/>
    <mergeCell ref="E36:H36"/>
    <mergeCell ref="E25:H25"/>
    <mergeCell ref="E26:H26"/>
    <mergeCell ref="E27:H27"/>
    <mergeCell ref="E28:H28"/>
    <mergeCell ref="E29:H29"/>
    <mergeCell ref="E30:H30"/>
    <mergeCell ref="C20:D20"/>
    <mergeCell ref="E20:G20"/>
    <mergeCell ref="J20:K20"/>
    <mergeCell ref="L20:N20"/>
    <mergeCell ref="E23:H23"/>
    <mergeCell ref="E24:H24"/>
    <mergeCell ref="E6:F6"/>
    <mergeCell ref="G6:H6"/>
    <mergeCell ref="K6:L6"/>
    <mergeCell ref="M6:N6"/>
    <mergeCell ref="D19:G19"/>
    <mergeCell ref="K19:N19"/>
    <mergeCell ref="E3:F3"/>
    <mergeCell ref="G3:H3"/>
    <mergeCell ref="J3:M3"/>
    <mergeCell ref="E4:F4"/>
    <mergeCell ref="G4:H4"/>
    <mergeCell ref="J4:M4"/>
  </mergeCells>
  <conditionalFormatting sqref="I8:J19 B8:C19">
    <cfRule type="cellIs" dxfId="80" priority="8" operator="equal">
      <formula>0</formula>
    </cfRule>
  </conditionalFormatting>
  <conditionalFormatting sqref="C6 J6">
    <cfRule type="cellIs" dxfId="79" priority="7" stopIfTrue="1" operator="equal">
      <formula>"Purple Heys"</formula>
    </cfRule>
  </conditionalFormatting>
  <conditionalFormatting sqref="C6 J6">
    <cfRule type="cellIs" dxfId="78" priority="1" stopIfTrue="1" operator="equal">
      <formula>"Retribution"</formula>
    </cfRule>
    <cfRule type="cellIs" dxfId="77" priority="2" stopIfTrue="1" operator="equal">
      <formula>"Golden Panthers"</formula>
    </cfRule>
    <cfRule type="cellIs" dxfId="76" priority="3" stopIfTrue="1" operator="equal">
      <formula>"Blue Storm"</formula>
    </cfRule>
    <cfRule type="cellIs" dxfId="75" priority="4" stopIfTrue="1" operator="equal">
      <formula>"The Green Machine"</formula>
    </cfRule>
    <cfRule type="cellIs" dxfId="74" priority="5" stopIfTrue="1" operator="equal">
      <formula>"Red Light District"</formula>
    </cfRule>
    <cfRule type="cellIs" dxfId="73" priority="6" stopIfTrue="1" operator="equal">
      <formula>"Slashing Pumpkins"</formula>
    </cfRule>
  </conditionalFormatting>
  <pageMargins left="0.7" right="0.7" top="0.75" bottom="0.75" header="0.3" footer="0.3"/>
  <pageSetup scale="54" orientation="portrait" blackAndWhite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0">
    <pageSetUpPr fitToPage="1"/>
  </sheetPr>
  <dimension ref="A1:Y44"/>
  <sheetViews>
    <sheetView zoomScale="50" zoomScaleNormal="50" workbookViewId="0">
      <selection activeCell="K19" sqref="K19:N19"/>
    </sheetView>
  </sheetViews>
  <sheetFormatPr defaultRowHeight="14.4"/>
  <cols>
    <col min="1" max="1" width="3.6640625" style="1" customWidth="1"/>
    <col min="2" max="2" width="12.5546875" customWidth="1"/>
    <col min="3" max="3" width="31.33203125" style="4" customWidth="1"/>
    <col min="4" max="4" width="14.6640625" customWidth="1"/>
    <col min="5" max="8" width="4.6640625" customWidth="1"/>
    <col min="9" max="9" width="16.109375" customWidth="1"/>
    <col min="10" max="10" width="37.109375" customWidth="1"/>
    <col min="11" max="11" width="14.6640625" customWidth="1"/>
    <col min="12" max="15" width="4.6640625" customWidth="1"/>
    <col min="18" max="18" width="2.88671875" customWidth="1"/>
    <col min="21" max="21" width="14.6640625" style="5" bestFit="1" customWidth="1"/>
  </cols>
  <sheetData>
    <row r="1" spans="1:24" ht="25.8">
      <c r="C1" s="2" t="s">
        <v>0</v>
      </c>
      <c r="D1" s="3">
        <v>4</v>
      </c>
      <c r="F1" s="4">
        <f>SUM(G6,M6)</f>
        <v>8</v>
      </c>
      <c r="G1" s="4" t="str">
        <f>IF(F1&lt;&gt;F2,"MISSED GOAL","")</f>
        <v/>
      </c>
      <c r="H1" s="4"/>
      <c r="I1" s="4"/>
    </row>
    <row r="2" spans="1:24" ht="15" thickBot="1">
      <c r="F2" s="6">
        <f>C22</f>
        <v>8</v>
      </c>
      <c r="G2" s="4"/>
      <c r="H2" s="4"/>
      <c r="I2" s="4"/>
    </row>
    <row r="3" spans="1:24" ht="26.4" customHeight="1" thickBot="1">
      <c r="B3" s="7" t="s">
        <v>1</v>
      </c>
      <c r="C3" s="8">
        <v>42267</v>
      </c>
      <c r="D3" s="9" t="s">
        <v>2</v>
      </c>
      <c r="E3" s="10">
        <v>4</v>
      </c>
      <c r="F3" s="11"/>
      <c r="G3" s="12" t="s">
        <v>3</v>
      </c>
      <c r="H3" s="13"/>
      <c r="I3" s="14" t="s">
        <v>4</v>
      </c>
      <c r="J3" s="15"/>
      <c r="K3" s="16"/>
      <c r="L3" s="16"/>
      <c r="M3" s="16"/>
      <c r="N3" s="17"/>
      <c r="O3" s="18"/>
    </row>
    <row r="4" spans="1:24" ht="26.4" customHeight="1" thickBot="1">
      <c r="B4" s="19" t="s">
        <v>5</v>
      </c>
      <c r="C4" s="20"/>
      <c r="D4" s="21" t="s">
        <v>6</v>
      </c>
      <c r="E4" s="22"/>
      <c r="F4" s="23"/>
      <c r="G4" s="24">
        <f>D1</f>
        <v>4</v>
      </c>
      <c r="H4" s="25"/>
      <c r="I4" s="26"/>
      <c r="J4" s="27"/>
      <c r="K4" s="28"/>
      <c r="L4" s="28"/>
      <c r="M4" s="28"/>
      <c r="N4" s="26"/>
      <c r="O4" s="29"/>
    </row>
    <row r="5" spans="1:24" s="36" customFormat="1" ht="43.2" customHeight="1" thickBot="1">
      <c r="A5" s="30"/>
      <c r="B5" s="31"/>
      <c r="C5" s="32" t="s">
        <v>7</v>
      </c>
      <c r="D5" s="33" t="str">
        <f>CONCATENATE(C6," Numbers")</f>
        <v>Blue Storm Numbers</v>
      </c>
      <c r="E5" s="33"/>
      <c r="F5" s="33"/>
      <c r="G5" s="34"/>
      <c r="H5" s="33"/>
      <c r="I5" s="33" t="s">
        <v>8</v>
      </c>
      <c r="J5" s="33" t="s">
        <v>9</v>
      </c>
      <c r="K5" s="33" t="str">
        <f>CONCATENATE(J6," Numbers")</f>
        <v>Retribution Numbers</v>
      </c>
      <c r="L5" s="33"/>
      <c r="M5" s="33"/>
      <c r="N5" s="33"/>
      <c r="O5" s="35"/>
      <c r="U5" s="37"/>
    </row>
    <row r="6" spans="1:24" ht="31.95" customHeight="1" thickBot="1">
      <c r="B6" s="38" t="s">
        <v>10</v>
      </c>
      <c r="C6" s="39" t="s">
        <v>9</v>
      </c>
      <c r="D6" s="17"/>
      <c r="E6" s="40" t="s">
        <v>11</v>
      </c>
      <c r="F6" s="41"/>
      <c r="G6" s="42">
        <f>IF(COUNTBLANK(D8:D18)&lt;&gt;11,SUM(E8:E18),"")</f>
        <v>5</v>
      </c>
      <c r="H6" s="43"/>
      <c r="I6" s="38" t="s">
        <v>12</v>
      </c>
      <c r="J6" s="39" t="s">
        <v>8</v>
      </c>
      <c r="K6" s="40" t="s">
        <v>11</v>
      </c>
      <c r="L6" s="41"/>
      <c r="M6" s="42">
        <f>IF(COUNTBLANK(K8:K18)&lt;&gt;11,SUM(L8:L18),"")</f>
        <v>3</v>
      </c>
      <c r="N6" s="43"/>
      <c r="O6" s="18"/>
    </row>
    <row r="7" spans="1:24">
      <c r="B7" s="44" t="s">
        <v>14</v>
      </c>
      <c r="C7" s="45" t="s">
        <v>15</v>
      </c>
      <c r="D7" s="46" t="s">
        <v>16</v>
      </c>
      <c r="E7" s="47" t="s">
        <v>17</v>
      </c>
      <c r="F7" s="47" t="s">
        <v>18</v>
      </c>
      <c r="G7" s="47" t="s">
        <v>19</v>
      </c>
      <c r="H7" s="48" t="s">
        <v>20</v>
      </c>
      <c r="I7" s="49" t="s">
        <v>14</v>
      </c>
      <c r="J7" s="45" t="s">
        <v>15</v>
      </c>
      <c r="K7" s="45" t="s">
        <v>16</v>
      </c>
      <c r="L7" s="47" t="s">
        <v>17</v>
      </c>
      <c r="M7" s="47" t="s">
        <v>21</v>
      </c>
      <c r="N7" s="48" t="s">
        <v>19</v>
      </c>
      <c r="O7" s="48" t="s">
        <v>20</v>
      </c>
    </row>
    <row r="8" spans="1:24" ht="23.4">
      <c r="A8" s="50">
        <v>1</v>
      </c>
      <c r="B8" s="51">
        <f>HLOOKUP(D$5,[1]Teams!$C$4:$AG$16,2,FALSE)</f>
        <v>41</v>
      </c>
      <c r="C8" s="52" t="str">
        <f>HLOOKUP(C$6,[1]Teams!C$4:AF$20,2,FALSE)</f>
        <v>Michael Moore</v>
      </c>
      <c r="D8" s="53" t="s">
        <v>22</v>
      </c>
      <c r="E8" s="54">
        <f t="shared" ref="E8:E18" si="0">IF(D8&lt;&gt;"",COUNTIF(goals,$B8),"")</f>
        <v>2</v>
      </c>
      <c r="F8" s="54">
        <f t="shared" ref="F8:F18" si="1">IF(D8&lt;&gt;"",COUNTIF(firsts,$B8),"")</f>
        <v>1</v>
      </c>
      <c r="G8" s="54">
        <f t="shared" ref="G8:G18" si="2">IF(D8&lt;&gt;"",COUNTIF(seconds,$B8),"")</f>
        <v>0</v>
      </c>
      <c r="H8" s="55">
        <f t="shared" ref="H8:H18" si="3">IF(D8&lt;&gt;"",SUM(E8:G8),"")</f>
        <v>3</v>
      </c>
      <c r="I8" s="56">
        <f>HLOOKUP(K$5,[1]Teams!$C$4:$AG$16,2,FALSE)</f>
        <v>71</v>
      </c>
      <c r="J8" s="52" t="str">
        <f>HLOOKUP(J$6,[1]Teams!C$4:AO$20,2,FALSE)</f>
        <v>Marc Guitard</v>
      </c>
      <c r="K8" s="57" t="s">
        <v>22</v>
      </c>
      <c r="L8" s="54">
        <f t="shared" ref="L8:L17" si="4">IF(K8&lt;&gt;"",COUNTIF(goals,$I8),"")</f>
        <v>1</v>
      </c>
      <c r="M8" s="54">
        <f t="shared" ref="M8:M17" si="5">IF(K8&lt;&gt;"",COUNTIF(firsts,$I8),"")</f>
        <v>1</v>
      </c>
      <c r="N8" s="54">
        <f t="shared" ref="N8:N17" si="6">IF(K8&lt;&gt;"",COUNTIF(seconds,$I8),"")</f>
        <v>0</v>
      </c>
      <c r="O8" s="55">
        <f t="shared" ref="O8:O18" si="7">IF(K8&lt;&gt;"",SUM(L8:N8),"")</f>
        <v>2</v>
      </c>
    </row>
    <row r="9" spans="1:24" ht="23.4">
      <c r="A9" s="50">
        <v>2</v>
      </c>
      <c r="B9" s="51">
        <f>HLOOKUP(D$5,[1]Teams!$C$4:$AG$16,4,FALSE)</f>
        <v>42</v>
      </c>
      <c r="C9" s="52" t="str">
        <f>HLOOKUP(C$6,[1]Teams!C$4:AF$20,4,FALSE)</f>
        <v>Garrett Ramey</v>
      </c>
      <c r="D9" s="53"/>
      <c r="E9" s="54" t="str">
        <f t="shared" si="0"/>
        <v/>
      </c>
      <c r="F9" s="54" t="str">
        <f t="shared" si="1"/>
        <v/>
      </c>
      <c r="G9" s="54" t="str">
        <f t="shared" si="2"/>
        <v/>
      </c>
      <c r="H9" s="55" t="str">
        <f t="shared" si="3"/>
        <v/>
      </c>
      <c r="I9" s="56">
        <f>HLOOKUP(K$5,[1]Teams!$C$4:$AG$16,4,FALSE)</f>
        <v>72</v>
      </c>
      <c r="J9" s="52" t="str">
        <f>HLOOKUP(J$6,[1]Teams!C$4:AO$20,4,FALSE)</f>
        <v>Aaron Cornish</v>
      </c>
      <c r="K9" s="57" t="s">
        <v>22</v>
      </c>
      <c r="L9" s="54">
        <f t="shared" si="4"/>
        <v>0</v>
      </c>
      <c r="M9" s="54">
        <f t="shared" si="5"/>
        <v>1</v>
      </c>
      <c r="N9" s="54">
        <f t="shared" si="6"/>
        <v>0</v>
      </c>
      <c r="O9" s="55">
        <f t="shared" si="7"/>
        <v>1</v>
      </c>
    </row>
    <row r="10" spans="1:24" ht="23.4">
      <c r="A10" s="50">
        <v>3</v>
      </c>
      <c r="B10" s="51">
        <f>HLOOKUP(D$5,[1]Teams!$C$4:$AG$16,5,FALSE)</f>
        <v>43</v>
      </c>
      <c r="C10" s="52" t="str">
        <f>HLOOKUP(C$6,[1]Teams!C$4:AF$20,5,FALSE)</f>
        <v>Matthew Petitpas</v>
      </c>
      <c r="D10" s="53" t="s">
        <v>22</v>
      </c>
      <c r="E10" s="54">
        <f t="shared" si="0"/>
        <v>0</v>
      </c>
      <c r="F10" s="54">
        <f t="shared" si="1"/>
        <v>0</v>
      </c>
      <c r="G10" s="54">
        <f t="shared" si="2"/>
        <v>0</v>
      </c>
      <c r="H10" s="55">
        <f t="shared" si="3"/>
        <v>0</v>
      </c>
      <c r="I10" s="56">
        <f>HLOOKUP(K$5,[1]Teams!$C$4:$AG$16,5,FALSE)</f>
        <v>73</v>
      </c>
      <c r="J10" s="52" t="str">
        <f>HLOOKUP(J$6,[1]Teams!C$4:AO$20,5,FALSE)</f>
        <v>Brian Kelly</v>
      </c>
      <c r="K10" s="57" t="s">
        <v>22</v>
      </c>
      <c r="L10" s="54">
        <f t="shared" si="4"/>
        <v>0</v>
      </c>
      <c r="M10" s="54">
        <f t="shared" si="5"/>
        <v>0</v>
      </c>
      <c r="N10" s="54">
        <f t="shared" si="6"/>
        <v>1</v>
      </c>
      <c r="O10" s="55">
        <f t="shared" si="7"/>
        <v>1</v>
      </c>
    </row>
    <row r="11" spans="1:24" ht="23.4">
      <c r="A11" s="50">
        <v>4</v>
      </c>
      <c r="B11" s="51">
        <f>HLOOKUP(D$5,[1]Teams!$C$4:$AG$16,6,FALSE)</f>
        <v>44</v>
      </c>
      <c r="C11" s="52" t="str">
        <f>HLOOKUP(C$6,[1]Teams!C$4:AF$20,6,FALSE)</f>
        <v>Michael Luff</v>
      </c>
      <c r="D11" s="53" t="s">
        <v>22</v>
      </c>
      <c r="E11" s="54">
        <f t="shared" si="0"/>
        <v>0</v>
      </c>
      <c r="F11" s="54">
        <f t="shared" si="1"/>
        <v>0</v>
      </c>
      <c r="G11" s="54">
        <f t="shared" si="2"/>
        <v>1</v>
      </c>
      <c r="H11" s="55">
        <f t="shared" si="3"/>
        <v>1</v>
      </c>
      <c r="I11" s="56">
        <f>HLOOKUP(K$5,[1]Teams!$C$4:$AG$16,6,FALSE)</f>
        <v>75</v>
      </c>
      <c r="J11" s="52" t="str">
        <f>HLOOKUP(J$6,[1]Teams!C$4:AO$20,6,FALSE)</f>
        <v>Denis Loubert</v>
      </c>
      <c r="K11" s="57" t="s">
        <v>22</v>
      </c>
      <c r="L11" s="54">
        <f t="shared" si="4"/>
        <v>1</v>
      </c>
      <c r="M11" s="54">
        <f t="shared" si="5"/>
        <v>0</v>
      </c>
      <c r="N11" s="54">
        <f t="shared" si="6"/>
        <v>0</v>
      </c>
      <c r="O11" s="55">
        <f t="shared" si="7"/>
        <v>1</v>
      </c>
    </row>
    <row r="12" spans="1:24" ht="23.4">
      <c r="A12" s="50">
        <v>5</v>
      </c>
      <c r="B12" s="51">
        <f>HLOOKUP(D$5,[1]Teams!$C$4:$AG$16,7,FALSE)</f>
        <v>45</v>
      </c>
      <c r="C12" s="52" t="str">
        <f>HLOOKUP(C$6,[1]Teams!C$4:AF$20,7,FALSE)</f>
        <v>Mike Clarke</v>
      </c>
      <c r="D12" s="53" t="s">
        <v>22</v>
      </c>
      <c r="E12" s="54">
        <f t="shared" si="0"/>
        <v>2</v>
      </c>
      <c r="F12" s="54">
        <f t="shared" si="1"/>
        <v>0</v>
      </c>
      <c r="G12" s="54">
        <f t="shared" si="2"/>
        <v>0</v>
      </c>
      <c r="H12" s="55">
        <f t="shared" si="3"/>
        <v>2</v>
      </c>
      <c r="I12" s="56">
        <f>HLOOKUP(K$5,[1]Teams!$C$4:$AG$16,7,FALSE)</f>
        <v>76</v>
      </c>
      <c r="J12" s="52" t="str">
        <f>HLOOKUP(J$6,[1]Teams!C$4:AO$20,7,FALSE)</f>
        <v>Dwayne Johnson</v>
      </c>
      <c r="K12" s="57" t="s">
        <v>22</v>
      </c>
      <c r="L12" s="54">
        <f t="shared" si="4"/>
        <v>0</v>
      </c>
      <c r="M12" s="54">
        <f t="shared" si="5"/>
        <v>0</v>
      </c>
      <c r="N12" s="54">
        <f t="shared" si="6"/>
        <v>2</v>
      </c>
      <c r="O12" s="55">
        <f t="shared" si="7"/>
        <v>2</v>
      </c>
    </row>
    <row r="13" spans="1:24" ht="23.4">
      <c r="A13" s="50">
        <v>6</v>
      </c>
      <c r="B13" s="51">
        <f>HLOOKUP(D$5,[1]Teams!$C$4:$AG$16,8,FALSE)</f>
        <v>46</v>
      </c>
      <c r="C13" s="52" t="str">
        <f>HLOOKUP(C$6,[1]Teams!C$4:AF$20,8,FALSE)</f>
        <v>Rakesh Rajput</v>
      </c>
      <c r="D13" s="53"/>
      <c r="E13" s="54" t="str">
        <f t="shared" si="0"/>
        <v/>
      </c>
      <c r="F13" s="54" t="str">
        <f t="shared" si="1"/>
        <v/>
      </c>
      <c r="G13" s="54" t="str">
        <f t="shared" si="2"/>
        <v/>
      </c>
      <c r="H13" s="55" t="str">
        <f t="shared" si="3"/>
        <v/>
      </c>
      <c r="I13" s="56">
        <f>HLOOKUP(K$5,[1]Teams!$C$4:$AG$16,8,FALSE)</f>
        <v>77</v>
      </c>
      <c r="J13" s="52" t="str">
        <f>HLOOKUP(J$6,[1]Teams!C$4:AO$20,8,FALSE)</f>
        <v>Ray Chase</v>
      </c>
      <c r="K13" s="57" t="s">
        <v>22</v>
      </c>
      <c r="L13" s="54">
        <f t="shared" si="4"/>
        <v>1</v>
      </c>
      <c r="M13" s="54">
        <f t="shared" si="5"/>
        <v>1</v>
      </c>
      <c r="N13" s="54">
        <f t="shared" si="6"/>
        <v>0</v>
      </c>
      <c r="O13" s="55">
        <f t="shared" si="7"/>
        <v>2</v>
      </c>
    </row>
    <row r="14" spans="1:24" ht="23.4">
      <c r="A14" s="50">
        <v>7</v>
      </c>
      <c r="B14" s="51">
        <f>HLOOKUP(D$5,[1]Teams!$C$4:$AG$16,9,FALSE)</f>
        <v>47</v>
      </c>
      <c r="C14" s="52" t="str">
        <f>HLOOKUP(C$6,[1]Teams!C$4:AF$20,9,FALSE)</f>
        <v>Stephen Rafuse</v>
      </c>
      <c r="D14" s="53"/>
      <c r="E14" s="54" t="str">
        <f t="shared" si="0"/>
        <v/>
      </c>
      <c r="F14" s="54" t="str">
        <f t="shared" si="1"/>
        <v/>
      </c>
      <c r="G14" s="54" t="str">
        <f t="shared" si="2"/>
        <v/>
      </c>
      <c r="H14" s="55" t="str">
        <f t="shared" si="3"/>
        <v/>
      </c>
      <c r="I14" s="56">
        <f>HLOOKUP(K$5,[1]Teams!$C$4:$AG$16,9,FALSE)</f>
        <v>78</v>
      </c>
      <c r="J14" s="52" t="str">
        <f>HLOOKUP(J$6,[1]Teams!C$4:AO$20,9,FALSE)</f>
        <v>Rene Pitre</v>
      </c>
      <c r="K14" s="57" t="s">
        <v>22</v>
      </c>
      <c r="L14" s="54">
        <f t="shared" si="4"/>
        <v>0</v>
      </c>
      <c r="M14" s="54">
        <f t="shared" si="5"/>
        <v>0</v>
      </c>
      <c r="N14" s="54">
        <f t="shared" si="6"/>
        <v>0</v>
      </c>
      <c r="O14" s="55">
        <f t="shared" si="7"/>
        <v>0</v>
      </c>
      <c r="V14" s="5"/>
      <c r="W14" s="5"/>
      <c r="X14" s="5"/>
    </row>
    <row r="15" spans="1:24" ht="23.4">
      <c r="A15" s="50">
        <v>8</v>
      </c>
      <c r="B15" s="51">
        <f>HLOOKUP(D$5,[1]Teams!$C$4:$AG$16,10,FALSE)</f>
        <v>48</v>
      </c>
      <c r="C15" s="52" t="str">
        <f>HLOOKUP(C$6,[1]Teams!C$4:AF$20,10,FALSE)</f>
        <v>Yvon Mayer</v>
      </c>
      <c r="D15" s="53" t="s">
        <v>22</v>
      </c>
      <c r="E15" s="54">
        <f t="shared" si="0"/>
        <v>1</v>
      </c>
      <c r="F15" s="54">
        <f t="shared" si="1"/>
        <v>2</v>
      </c>
      <c r="G15" s="54">
        <f t="shared" si="2"/>
        <v>0</v>
      </c>
      <c r="H15" s="55">
        <f t="shared" si="3"/>
        <v>3</v>
      </c>
      <c r="I15" s="56">
        <f>HLOOKUP(K$5,[1]Teams!$C$4:$AG$16,10,FALSE)</f>
        <v>0</v>
      </c>
      <c r="J15" s="52">
        <f>HLOOKUP(J$6,[1]Teams!C$4:AO$20,10,FALSE)</f>
        <v>0</v>
      </c>
      <c r="K15" s="57" t="s">
        <v>22</v>
      </c>
      <c r="L15" s="54">
        <f t="shared" si="4"/>
        <v>0</v>
      </c>
      <c r="M15" s="54">
        <f t="shared" si="5"/>
        <v>0</v>
      </c>
      <c r="N15" s="54">
        <f t="shared" si="6"/>
        <v>0</v>
      </c>
      <c r="O15" s="55">
        <f t="shared" si="7"/>
        <v>0</v>
      </c>
      <c r="V15" s="5"/>
      <c r="W15" s="5"/>
      <c r="X15" s="5"/>
    </row>
    <row r="16" spans="1:24" ht="21">
      <c r="A16" s="50">
        <v>9</v>
      </c>
      <c r="B16" s="51">
        <v>95</v>
      </c>
      <c r="C16" s="58" t="s">
        <v>23</v>
      </c>
      <c r="D16" s="53" t="s">
        <v>24</v>
      </c>
      <c r="E16" s="54">
        <f t="shared" si="0"/>
        <v>0</v>
      </c>
      <c r="F16" s="54">
        <f t="shared" si="1"/>
        <v>0</v>
      </c>
      <c r="G16" s="54">
        <f t="shared" si="2"/>
        <v>0</v>
      </c>
      <c r="H16" s="55">
        <f t="shared" si="3"/>
        <v>0</v>
      </c>
      <c r="I16" s="56">
        <v>99</v>
      </c>
      <c r="J16" s="58"/>
      <c r="K16" s="57"/>
      <c r="L16" s="54" t="str">
        <f t="shared" si="4"/>
        <v/>
      </c>
      <c r="M16" s="54" t="str">
        <f t="shared" si="5"/>
        <v/>
      </c>
      <c r="N16" s="54" t="str">
        <f t="shared" si="6"/>
        <v/>
      </c>
      <c r="O16" s="55" t="str">
        <f t="shared" si="7"/>
        <v/>
      </c>
      <c r="V16" s="5"/>
      <c r="W16" s="5"/>
      <c r="X16" s="5"/>
    </row>
    <row r="17" spans="1:25" ht="21">
      <c r="A17" s="50">
        <v>10</v>
      </c>
      <c r="B17" s="51">
        <v>94</v>
      </c>
      <c r="C17" s="58" t="s">
        <v>26</v>
      </c>
      <c r="D17" s="53" t="s">
        <v>24</v>
      </c>
      <c r="E17" s="54">
        <f t="shared" si="0"/>
        <v>0</v>
      </c>
      <c r="F17" s="54">
        <f t="shared" si="1"/>
        <v>0</v>
      </c>
      <c r="G17" s="54">
        <f t="shared" si="2"/>
        <v>0</v>
      </c>
      <c r="H17" s="55">
        <f t="shared" si="3"/>
        <v>0</v>
      </c>
      <c r="I17" s="56">
        <v>98</v>
      </c>
      <c r="J17" s="58"/>
      <c r="K17" s="57"/>
      <c r="L17" s="54" t="str">
        <f t="shared" si="4"/>
        <v/>
      </c>
      <c r="M17" s="54" t="str">
        <f t="shared" si="5"/>
        <v/>
      </c>
      <c r="N17" s="54" t="str">
        <f t="shared" si="6"/>
        <v/>
      </c>
      <c r="O17" s="55" t="str">
        <f t="shared" si="7"/>
        <v/>
      </c>
      <c r="V17" s="5"/>
      <c r="W17" s="5"/>
      <c r="X17" s="5"/>
    </row>
    <row r="18" spans="1:25" ht="21.6" thickBot="1">
      <c r="A18" s="50">
        <v>11</v>
      </c>
      <c r="B18" s="51">
        <f>HLOOKUP(D$5,[1]Teams!$C$4:$AG$16,13,FALSE)</f>
        <v>0</v>
      </c>
      <c r="C18" s="58"/>
      <c r="D18" s="59"/>
      <c r="E18" s="54" t="str">
        <f t="shared" si="0"/>
        <v/>
      </c>
      <c r="F18" s="54" t="str">
        <f t="shared" si="1"/>
        <v/>
      </c>
      <c r="G18" s="54" t="str">
        <f t="shared" si="2"/>
        <v/>
      </c>
      <c r="H18" s="55" t="str">
        <f t="shared" si="3"/>
        <v/>
      </c>
      <c r="I18" s="60">
        <f>HLOOKUP(K$5,[1]Teams!$C$4:$AG$16,13,FALSE)</f>
        <v>0</v>
      </c>
      <c r="J18" s="61"/>
      <c r="K18" s="62"/>
      <c r="L18" s="63"/>
      <c r="M18" s="63"/>
      <c r="N18" s="63"/>
      <c r="O18" s="55" t="str">
        <f t="shared" si="7"/>
        <v/>
      </c>
      <c r="V18" s="5"/>
      <c r="W18" s="5"/>
      <c r="X18" s="5"/>
    </row>
    <row r="19" spans="1:25" ht="21.6" thickBot="1">
      <c r="A19" s="50">
        <v>12</v>
      </c>
      <c r="B19" s="51">
        <f>HLOOKUP(D$5,[1]Teams!$C$4:$AG$17,14,FALSE)</f>
        <v>0</v>
      </c>
      <c r="C19" s="64">
        <f>HLOOKUP(C$6,[1]Teams!C$4:AF$20,14,FALSE)</f>
        <v>0</v>
      </c>
      <c r="D19" s="65" t="s">
        <v>28</v>
      </c>
      <c r="E19" s="66"/>
      <c r="F19" s="66"/>
      <c r="G19" s="67"/>
      <c r="H19" s="68"/>
      <c r="I19" s="69">
        <f>HLOOKUP(K$5,[1]Teams!$C$4:$AG$17,14,FALSE)</f>
        <v>0</v>
      </c>
      <c r="J19" s="70">
        <f>HLOOKUP(J$6,[1]Teams!C$4:AM$20,14,FALSE)</f>
        <v>0</v>
      </c>
      <c r="K19" s="71" t="s">
        <v>28</v>
      </c>
      <c r="L19" s="72"/>
      <c r="M19" s="72"/>
      <c r="N19" s="73"/>
      <c r="O19" s="68"/>
      <c r="V19" s="5"/>
      <c r="W19" s="5"/>
      <c r="X19" s="5"/>
    </row>
    <row r="20" spans="1:25" ht="26.4" thickBot="1">
      <c r="A20" s="50">
        <v>13</v>
      </c>
      <c r="B20" s="74">
        <f>HLOOKUP(D$5,[1]Teams!$C$4:$AG$16,3,FALSE)</f>
        <v>40</v>
      </c>
      <c r="C20" s="75" t="str">
        <f>HLOOKUP(C$6,[1]Teams!C$4:AF$20,3,FALSE)</f>
        <v>Tony Bonnar</v>
      </c>
      <c r="D20" s="76"/>
      <c r="E20" s="22"/>
      <c r="F20" s="77"/>
      <c r="G20" s="23"/>
      <c r="H20" s="68"/>
      <c r="I20" s="74">
        <f>HLOOKUP(K$5,[1]Teams!$C$4:$AG$16,3,FALSE)</f>
        <v>70</v>
      </c>
      <c r="J20" s="75" t="str">
        <f>HLOOKUP(J$6,[1]Teams!C$4:AO$20,3,FALSE)</f>
        <v>Rick Kent</v>
      </c>
      <c r="K20" s="76"/>
      <c r="L20" s="22"/>
      <c r="M20" s="77"/>
      <c r="N20" s="23"/>
      <c r="O20" s="68"/>
      <c r="V20" s="5"/>
      <c r="W20" s="5"/>
      <c r="X20" s="5"/>
    </row>
    <row r="21" spans="1:25" ht="30.6" customHeight="1" thickBot="1">
      <c r="A21" s="50">
        <v>14</v>
      </c>
      <c r="B21" s="78" t="str">
        <f>IF(C24&lt;&gt;"","90","")</f>
        <v>90</v>
      </c>
      <c r="C21" s="79"/>
      <c r="D21" s="80"/>
      <c r="E21" s="81"/>
      <c r="F21" s="81"/>
      <c r="G21" s="81"/>
      <c r="H21" s="82"/>
      <c r="I21" s="78">
        <v>100</v>
      </c>
      <c r="J21" s="20"/>
      <c r="K21" s="20"/>
      <c r="L21" s="83"/>
      <c r="M21" s="83"/>
      <c r="N21" s="84"/>
      <c r="O21" s="68"/>
      <c r="V21" s="5"/>
      <c r="W21" s="5"/>
      <c r="X21" s="5"/>
    </row>
    <row r="22" spans="1:25" ht="24" thickBot="1">
      <c r="B22" s="85" t="s">
        <v>30</v>
      </c>
      <c r="C22" s="86">
        <f>COUNT(goals)</f>
        <v>8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87"/>
      <c r="O22" s="88"/>
      <c r="T22" t="str">
        <f>IF(G6&gt;M6,"Winner","")</f>
        <v>Winner</v>
      </c>
      <c r="U22" s="5" t="str">
        <f>IF(M6&gt;G6,"Winner","")</f>
        <v/>
      </c>
      <c r="V22" s="5"/>
      <c r="W22" s="5"/>
      <c r="X22" s="5"/>
      <c r="Y22" t="str">
        <f>IF(ABS(G6-M6)&lt;5,"No Fluffs","FLUFFS!")</f>
        <v>No Fluffs</v>
      </c>
    </row>
    <row r="23" spans="1:25" s="97" customFormat="1" ht="36" customHeight="1" thickBot="1">
      <c r="A23" s="89"/>
      <c r="B23" s="90"/>
      <c r="C23" s="91" t="s">
        <v>31</v>
      </c>
      <c r="D23" s="92" t="s">
        <v>32</v>
      </c>
      <c r="E23" s="93" t="s">
        <v>33</v>
      </c>
      <c r="F23" s="94"/>
      <c r="G23" s="94"/>
      <c r="H23" s="95"/>
      <c r="I23" s="96" t="s">
        <v>34</v>
      </c>
      <c r="J23" s="96" t="s">
        <v>35</v>
      </c>
      <c r="K23" s="87"/>
      <c r="L23" s="87"/>
      <c r="M23" s="87"/>
      <c r="N23" s="87"/>
      <c r="O23" s="88"/>
      <c r="T23" s="87" t="s">
        <v>36</v>
      </c>
      <c r="U23" s="87" t="s">
        <v>37</v>
      </c>
      <c r="V23" s="87" t="s">
        <v>11</v>
      </c>
      <c r="W23" s="88"/>
      <c r="X23" s="97" t="s">
        <v>38</v>
      </c>
      <c r="Y23" s="97" t="s">
        <v>39</v>
      </c>
    </row>
    <row r="24" spans="1:25" s="97" customFormat="1" ht="36" customHeight="1" thickBot="1">
      <c r="A24" s="89"/>
      <c r="B24" s="98">
        <v>1</v>
      </c>
      <c r="C24" s="99">
        <v>75</v>
      </c>
      <c r="D24" s="100">
        <v>71</v>
      </c>
      <c r="E24" s="101">
        <v>76</v>
      </c>
      <c r="F24" s="102"/>
      <c r="G24" s="102"/>
      <c r="H24" s="103"/>
      <c r="I24" s="104">
        <v>0.80555555555555547</v>
      </c>
      <c r="J24" s="105"/>
      <c r="K24" s="106"/>
      <c r="L24" s="106"/>
      <c r="M24" s="106"/>
      <c r="N24" s="87"/>
      <c r="O24" s="88"/>
      <c r="T24" s="106">
        <f t="shared" ref="T24:T43" si="8">IF(AND(C24&lt;&gt;"",COUNTIF(B$8:B$18,C24)&gt;0),1,0)</f>
        <v>0</v>
      </c>
      <c r="U24" s="106">
        <f t="shared" ref="U24:U43" si="9">IF(AND(C24&lt;&gt;"",COUNTIF(I$8:I$18,C24)&gt;0),1,0)</f>
        <v>1</v>
      </c>
      <c r="V24" s="87">
        <f>T24</f>
        <v>0</v>
      </c>
      <c r="W24" s="88">
        <f>U24</f>
        <v>1</v>
      </c>
      <c r="X24" s="97">
        <f>ABS(V24-W24)</f>
        <v>1</v>
      </c>
    </row>
    <row r="25" spans="1:25" s="97" customFormat="1" ht="36" customHeight="1" thickBot="1">
      <c r="A25" s="89"/>
      <c r="B25" s="98">
        <v>2</v>
      </c>
      <c r="C25" s="99">
        <v>41</v>
      </c>
      <c r="D25" s="100"/>
      <c r="E25" s="101"/>
      <c r="F25" s="102"/>
      <c r="G25" s="102"/>
      <c r="H25" s="103"/>
      <c r="I25" s="104">
        <v>0.72916666666666663</v>
      </c>
      <c r="J25" s="105"/>
      <c r="K25" s="106"/>
      <c r="L25" s="106"/>
      <c r="M25" s="106"/>
      <c r="N25" s="87"/>
      <c r="O25" s="88"/>
      <c r="T25" s="106">
        <f t="shared" si="8"/>
        <v>1</v>
      </c>
      <c r="U25" s="106">
        <f t="shared" si="9"/>
        <v>0</v>
      </c>
      <c r="V25" s="87">
        <f>SUM(V24,T25)</f>
        <v>1</v>
      </c>
      <c r="W25" s="87">
        <f>SUM(W24,U25)</f>
        <v>1</v>
      </c>
      <c r="X25" s="97">
        <f t="shared" ref="X25:X43" si="10">ABS(V25-W25)</f>
        <v>0</v>
      </c>
    </row>
    <row r="26" spans="1:25" s="97" customFormat="1" ht="36" customHeight="1" thickBot="1">
      <c r="A26" s="89"/>
      <c r="B26" s="98">
        <v>3</v>
      </c>
      <c r="C26" s="99">
        <v>77</v>
      </c>
      <c r="D26" s="100">
        <v>72</v>
      </c>
      <c r="E26" s="101">
        <v>73</v>
      </c>
      <c r="F26" s="102"/>
      <c r="G26" s="102"/>
      <c r="H26" s="103"/>
      <c r="I26" s="104">
        <v>0.6875</v>
      </c>
      <c r="J26" s="105"/>
      <c r="K26" s="106"/>
      <c r="L26" s="106"/>
      <c r="M26" s="106"/>
      <c r="N26" s="87"/>
      <c r="O26" s="88"/>
      <c r="T26" s="106">
        <f t="shared" si="8"/>
        <v>0</v>
      </c>
      <c r="U26" s="106">
        <f t="shared" si="9"/>
        <v>1</v>
      </c>
      <c r="V26" s="87">
        <f t="shared" ref="V26:W41" si="11">SUM(V25,T26)</f>
        <v>1</v>
      </c>
      <c r="W26" s="87">
        <f t="shared" si="11"/>
        <v>2</v>
      </c>
      <c r="X26" s="97">
        <f t="shared" si="10"/>
        <v>1</v>
      </c>
    </row>
    <row r="27" spans="1:25" s="97" customFormat="1" ht="36" customHeight="1" thickBot="1">
      <c r="A27" s="89"/>
      <c r="B27" s="98">
        <v>4</v>
      </c>
      <c r="C27" s="99">
        <v>71</v>
      </c>
      <c r="D27" s="100">
        <v>77</v>
      </c>
      <c r="E27" s="101">
        <v>76</v>
      </c>
      <c r="F27" s="102"/>
      <c r="G27" s="102"/>
      <c r="H27" s="103"/>
      <c r="I27" s="104">
        <v>0.51041666666666663</v>
      </c>
      <c r="J27" s="105"/>
      <c r="K27" s="106"/>
      <c r="L27" s="106"/>
      <c r="M27" s="106"/>
      <c r="N27" s="87"/>
      <c r="O27" s="88"/>
      <c r="T27" s="106">
        <f t="shared" si="8"/>
        <v>0</v>
      </c>
      <c r="U27" s="106">
        <f t="shared" si="9"/>
        <v>1</v>
      </c>
      <c r="V27" s="87">
        <f t="shared" si="11"/>
        <v>1</v>
      </c>
      <c r="W27" s="87">
        <f t="shared" si="11"/>
        <v>3</v>
      </c>
      <c r="X27" s="97">
        <f t="shared" si="10"/>
        <v>2</v>
      </c>
    </row>
    <row r="28" spans="1:25" s="97" customFormat="1" ht="36" customHeight="1" thickBot="1">
      <c r="A28" s="89"/>
      <c r="B28" s="98">
        <v>5</v>
      </c>
      <c r="C28" s="99">
        <v>45</v>
      </c>
      <c r="D28" s="100">
        <v>48</v>
      </c>
      <c r="E28" s="101">
        <v>44</v>
      </c>
      <c r="F28" s="102"/>
      <c r="G28" s="102"/>
      <c r="H28" s="103"/>
      <c r="I28" s="104">
        <v>0.45833333333333331</v>
      </c>
      <c r="J28" s="105"/>
      <c r="K28" s="106"/>
      <c r="L28" s="106"/>
      <c r="M28" s="106"/>
      <c r="N28" s="87"/>
      <c r="O28" s="88"/>
      <c r="T28" s="106">
        <f t="shared" si="8"/>
        <v>1</v>
      </c>
      <c r="U28" s="106">
        <f t="shared" si="9"/>
        <v>0</v>
      </c>
      <c r="V28" s="87">
        <f t="shared" si="11"/>
        <v>2</v>
      </c>
      <c r="W28" s="87">
        <f t="shared" si="11"/>
        <v>3</v>
      </c>
      <c r="X28" s="97">
        <f t="shared" si="10"/>
        <v>1</v>
      </c>
    </row>
    <row r="29" spans="1:25" s="97" customFormat="1" ht="36" customHeight="1" thickBot="1">
      <c r="A29" s="89"/>
      <c r="B29" s="98">
        <v>6</v>
      </c>
      <c r="C29" s="99">
        <v>48</v>
      </c>
      <c r="D29" s="100">
        <v>41</v>
      </c>
      <c r="E29" s="101"/>
      <c r="F29" s="102"/>
      <c r="G29" s="102"/>
      <c r="H29" s="103"/>
      <c r="I29" s="104">
        <v>0.36805555555555558</v>
      </c>
      <c r="J29" s="105"/>
      <c r="K29" s="106"/>
      <c r="L29" s="106"/>
      <c r="M29" s="106"/>
      <c r="N29" s="87"/>
      <c r="O29" s="88"/>
      <c r="T29" s="106">
        <f t="shared" si="8"/>
        <v>1</v>
      </c>
      <c r="U29" s="106">
        <f t="shared" si="9"/>
        <v>0</v>
      </c>
      <c r="V29" s="87">
        <f t="shared" si="11"/>
        <v>3</v>
      </c>
      <c r="W29" s="87">
        <f t="shared" si="11"/>
        <v>3</v>
      </c>
      <c r="X29" s="97">
        <f t="shared" si="10"/>
        <v>0</v>
      </c>
    </row>
    <row r="30" spans="1:25" s="97" customFormat="1" ht="36" customHeight="1" thickBot="1">
      <c r="A30" s="89"/>
      <c r="B30" s="98">
        <v>7</v>
      </c>
      <c r="C30" s="99">
        <v>41</v>
      </c>
      <c r="D30" s="100">
        <v>48</v>
      </c>
      <c r="E30" s="101"/>
      <c r="F30" s="102"/>
      <c r="G30" s="102"/>
      <c r="H30" s="103"/>
      <c r="I30" s="104">
        <v>0.27083333333333331</v>
      </c>
      <c r="J30" s="105"/>
      <c r="K30" s="106"/>
      <c r="L30" s="106"/>
      <c r="M30" s="106"/>
      <c r="N30" s="87"/>
      <c r="O30" s="88"/>
      <c r="T30" s="106">
        <f t="shared" si="8"/>
        <v>1</v>
      </c>
      <c r="U30" s="106">
        <f t="shared" si="9"/>
        <v>0</v>
      </c>
      <c r="V30" s="87">
        <f t="shared" si="11"/>
        <v>4</v>
      </c>
      <c r="W30" s="87">
        <f t="shared" si="11"/>
        <v>3</v>
      </c>
      <c r="X30" s="97">
        <f t="shared" si="10"/>
        <v>1</v>
      </c>
    </row>
    <row r="31" spans="1:25" s="97" customFormat="1" ht="36" customHeight="1" thickBot="1">
      <c r="A31" s="89"/>
      <c r="B31" s="98">
        <v>8</v>
      </c>
      <c r="C31" s="99">
        <v>45</v>
      </c>
      <c r="D31" s="100"/>
      <c r="E31" s="101"/>
      <c r="F31" s="102"/>
      <c r="G31" s="102"/>
      <c r="H31" s="103"/>
      <c r="I31" s="104">
        <v>4.5138888888888888E-2</v>
      </c>
      <c r="J31" s="105"/>
      <c r="K31" s="106"/>
      <c r="L31" s="106"/>
      <c r="M31" s="106"/>
      <c r="N31" s="87"/>
      <c r="O31" s="88"/>
      <c r="T31" s="106">
        <f t="shared" si="8"/>
        <v>1</v>
      </c>
      <c r="U31" s="106">
        <f t="shared" si="9"/>
        <v>0</v>
      </c>
      <c r="V31" s="87">
        <f t="shared" si="11"/>
        <v>5</v>
      </c>
      <c r="W31" s="87">
        <f t="shared" si="11"/>
        <v>3</v>
      </c>
      <c r="X31" s="97">
        <f t="shared" si="10"/>
        <v>2</v>
      </c>
    </row>
    <row r="32" spans="1:25" s="97" customFormat="1" ht="36" customHeight="1" thickBot="1">
      <c r="A32" s="89"/>
      <c r="B32" s="98">
        <v>9</v>
      </c>
      <c r="C32" s="99"/>
      <c r="D32" s="100"/>
      <c r="E32" s="101"/>
      <c r="F32" s="102"/>
      <c r="G32" s="102"/>
      <c r="H32" s="103"/>
      <c r="I32" s="104"/>
      <c r="J32" s="105"/>
      <c r="K32" s="106"/>
      <c r="L32" s="106"/>
      <c r="M32" s="106"/>
      <c r="N32" s="87"/>
      <c r="O32" s="88"/>
      <c r="T32" s="106">
        <f t="shared" si="8"/>
        <v>0</v>
      </c>
      <c r="U32" s="106">
        <f t="shared" si="9"/>
        <v>0</v>
      </c>
      <c r="V32" s="87">
        <f t="shared" si="11"/>
        <v>5</v>
      </c>
      <c r="W32" s="87">
        <f t="shared" si="11"/>
        <v>3</v>
      </c>
      <c r="X32" s="97">
        <f t="shared" si="10"/>
        <v>2</v>
      </c>
    </row>
    <row r="33" spans="1:24" s="97" customFormat="1" ht="36" customHeight="1" thickBot="1">
      <c r="A33" s="89"/>
      <c r="B33" s="98">
        <v>10</v>
      </c>
      <c r="C33" s="99"/>
      <c r="D33" s="100"/>
      <c r="E33" s="101"/>
      <c r="F33" s="102"/>
      <c r="G33" s="102"/>
      <c r="H33" s="103"/>
      <c r="I33" s="104"/>
      <c r="J33" s="105"/>
      <c r="K33" s="106"/>
      <c r="L33" s="106"/>
      <c r="M33" s="106"/>
      <c r="N33" s="87"/>
      <c r="O33" s="88"/>
      <c r="T33" s="106">
        <f t="shared" si="8"/>
        <v>0</v>
      </c>
      <c r="U33" s="106">
        <f t="shared" si="9"/>
        <v>0</v>
      </c>
      <c r="V33" s="87">
        <f t="shared" si="11"/>
        <v>5</v>
      </c>
      <c r="W33" s="87">
        <f t="shared" si="11"/>
        <v>3</v>
      </c>
      <c r="X33" s="97">
        <f t="shared" si="10"/>
        <v>2</v>
      </c>
    </row>
    <row r="34" spans="1:24" s="97" customFormat="1" ht="36" customHeight="1" thickBot="1">
      <c r="A34" s="89"/>
      <c r="B34" s="98">
        <v>11</v>
      </c>
      <c r="C34" s="99"/>
      <c r="D34" s="100"/>
      <c r="E34" s="101"/>
      <c r="F34" s="102"/>
      <c r="G34" s="102"/>
      <c r="H34" s="103"/>
      <c r="I34" s="104"/>
      <c r="J34" s="105"/>
      <c r="K34" s="106"/>
      <c r="L34" s="106"/>
      <c r="M34" s="106"/>
      <c r="N34" s="87"/>
      <c r="O34" s="88"/>
      <c r="T34" s="106">
        <f t="shared" si="8"/>
        <v>0</v>
      </c>
      <c r="U34" s="106">
        <f t="shared" si="9"/>
        <v>0</v>
      </c>
      <c r="V34" s="87">
        <f t="shared" si="11"/>
        <v>5</v>
      </c>
      <c r="W34" s="87">
        <f t="shared" si="11"/>
        <v>3</v>
      </c>
      <c r="X34" s="97">
        <f t="shared" si="10"/>
        <v>2</v>
      </c>
    </row>
    <row r="35" spans="1:24" s="97" customFormat="1" ht="36" customHeight="1" thickBot="1">
      <c r="A35" s="89"/>
      <c r="B35" s="98">
        <v>12</v>
      </c>
      <c r="C35" s="99"/>
      <c r="D35" s="100"/>
      <c r="E35" s="101"/>
      <c r="F35" s="102"/>
      <c r="G35" s="102"/>
      <c r="H35" s="103"/>
      <c r="I35" s="104"/>
      <c r="J35" s="105"/>
      <c r="K35" s="106"/>
      <c r="L35" s="106"/>
      <c r="M35" s="106"/>
      <c r="N35" s="87"/>
      <c r="O35" s="88"/>
      <c r="T35" s="106">
        <f t="shared" si="8"/>
        <v>0</v>
      </c>
      <c r="U35" s="106">
        <f t="shared" si="9"/>
        <v>0</v>
      </c>
      <c r="V35" s="87">
        <f t="shared" si="11"/>
        <v>5</v>
      </c>
      <c r="W35" s="87">
        <f t="shared" si="11"/>
        <v>3</v>
      </c>
      <c r="X35" s="97">
        <f t="shared" si="10"/>
        <v>2</v>
      </c>
    </row>
    <row r="36" spans="1:24" s="97" customFormat="1" ht="36" customHeight="1" thickBot="1">
      <c r="A36" s="89"/>
      <c r="B36" s="98">
        <v>13</v>
      </c>
      <c r="C36" s="99"/>
      <c r="D36" s="100"/>
      <c r="E36" s="101"/>
      <c r="F36" s="102"/>
      <c r="G36" s="102"/>
      <c r="H36" s="103"/>
      <c r="I36" s="104"/>
      <c r="J36" s="105"/>
      <c r="K36" s="106"/>
      <c r="L36" s="106"/>
      <c r="M36" s="106"/>
      <c r="N36" s="87"/>
      <c r="O36" s="88"/>
      <c r="T36" s="106">
        <f t="shared" si="8"/>
        <v>0</v>
      </c>
      <c r="U36" s="106">
        <f t="shared" si="9"/>
        <v>0</v>
      </c>
      <c r="V36" s="87">
        <f t="shared" si="11"/>
        <v>5</v>
      </c>
      <c r="W36" s="87">
        <f t="shared" si="11"/>
        <v>3</v>
      </c>
      <c r="X36" s="97">
        <f t="shared" si="10"/>
        <v>2</v>
      </c>
    </row>
    <row r="37" spans="1:24" s="97" customFormat="1" ht="36" customHeight="1" thickBot="1">
      <c r="A37" s="89"/>
      <c r="B37" s="98">
        <v>14</v>
      </c>
      <c r="C37" s="99"/>
      <c r="D37" s="100"/>
      <c r="E37" s="101"/>
      <c r="F37" s="102"/>
      <c r="G37" s="102"/>
      <c r="H37" s="103"/>
      <c r="I37" s="104"/>
      <c r="J37" s="105"/>
      <c r="K37" s="106"/>
      <c r="L37" s="106"/>
      <c r="M37" s="106"/>
      <c r="N37" s="87"/>
      <c r="O37" s="88"/>
      <c r="T37" s="106">
        <f t="shared" si="8"/>
        <v>0</v>
      </c>
      <c r="U37" s="106">
        <f t="shared" si="9"/>
        <v>0</v>
      </c>
      <c r="V37" s="87">
        <f t="shared" si="11"/>
        <v>5</v>
      </c>
      <c r="W37" s="87">
        <f t="shared" si="11"/>
        <v>3</v>
      </c>
      <c r="X37" s="97">
        <f t="shared" si="10"/>
        <v>2</v>
      </c>
    </row>
    <row r="38" spans="1:24" s="97" customFormat="1" ht="36" customHeight="1" thickBot="1">
      <c r="A38" s="89"/>
      <c r="B38" s="98">
        <v>15</v>
      </c>
      <c r="C38" s="99"/>
      <c r="D38" s="100"/>
      <c r="E38" s="101"/>
      <c r="F38" s="102"/>
      <c r="G38" s="102"/>
      <c r="H38" s="103"/>
      <c r="I38" s="104"/>
      <c r="J38" s="105"/>
      <c r="K38" s="106"/>
      <c r="L38" s="106"/>
      <c r="M38" s="106"/>
      <c r="N38" s="87"/>
      <c r="O38" s="88"/>
      <c r="T38" s="106">
        <f t="shared" si="8"/>
        <v>0</v>
      </c>
      <c r="U38" s="106">
        <f t="shared" si="9"/>
        <v>0</v>
      </c>
      <c r="V38" s="87">
        <f t="shared" si="11"/>
        <v>5</v>
      </c>
      <c r="W38" s="87">
        <f t="shared" si="11"/>
        <v>3</v>
      </c>
      <c r="X38" s="97">
        <f t="shared" si="10"/>
        <v>2</v>
      </c>
    </row>
    <row r="39" spans="1:24" s="97" customFormat="1" ht="36" customHeight="1" thickBot="1">
      <c r="A39" s="89"/>
      <c r="B39" s="98">
        <v>16</v>
      </c>
      <c r="C39" s="99"/>
      <c r="D39" s="100"/>
      <c r="E39" s="101"/>
      <c r="F39" s="102"/>
      <c r="G39" s="102"/>
      <c r="H39" s="103"/>
      <c r="I39" s="104"/>
      <c r="J39" s="105"/>
      <c r="K39" s="106"/>
      <c r="L39" s="106"/>
      <c r="M39" s="106"/>
      <c r="N39" s="87"/>
      <c r="O39" s="88"/>
      <c r="T39" s="106">
        <f t="shared" si="8"/>
        <v>0</v>
      </c>
      <c r="U39" s="106">
        <f t="shared" si="9"/>
        <v>0</v>
      </c>
      <c r="V39" s="87">
        <f t="shared" si="11"/>
        <v>5</v>
      </c>
      <c r="W39" s="87">
        <f t="shared" si="11"/>
        <v>3</v>
      </c>
      <c r="X39" s="97">
        <f t="shared" si="10"/>
        <v>2</v>
      </c>
    </row>
    <row r="40" spans="1:24" s="97" customFormat="1" ht="36" customHeight="1" thickBot="1">
      <c r="A40" s="89"/>
      <c r="B40" s="98">
        <v>17</v>
      </c>
      <c r="C40" s="99"/>
      <c r="D40" s="100"/>
      <c r="E40" s="101"/>
      <c r="F40" s="102"/>
      <c r="G40" s="102"/>
      <c r="H40" s="103"/>
      <c r="I40" s="107"/>
      <c r="J40" s="105"/>
      <c r="K40" s="106"/>
      <c r="L40" s="106"/>
      <c r="M40" s="106"/>
      <c r="N40" s="87"/>
      <c r="O40" s="88"/>
      <c r="T40" s="106">
        <f t="shared" si="8"/>
        <v>0</v>
      </c>
      <c r="U40" s="106">
        <f t="shared" si="9"/>
        <v>0</v>
      </c>
      <c r="V40" s="87">
        <f t="shared" si="11"/>
        <v>5</v>
      </c>
      <c r="W40" s="87">
        <f t="shared" si="11"/>
        <v>3</v>
      </c>
      <c r="X40" s="97">
        <f t="shared" si="10"/>
        <v>2</v>
      </c>
    </row>
    <row r="41" spans="1:24" s="97" customFormat="1" ht="36" customHeight="1" thickBot="1">
      <c r="A41" s="89"/>
      <c r="B41" s="98">
        <v>18</v>
      </c>
      <c r="C41" s="99"/>
      <c r="D41" s="100"/>
      <c r="E41" s="101"/>
      <c r="F41" s="102"/>
      <c r="G41" s="102"/>
      <c r="H41" s="103"/>
      <c r="I41" s="107"/>
      <c r="J41" s="105"/>
      <c r="K41" s="106"/>
      <c r="L41" s="106"/>
      <c r="M41" s="106"/>
      <c r="N41" s="87"/>
      <c r="O41" s="88"/>
      <c r="T41" s="106">
        <f t="shared" si="8"/>
        <v>0</v>
      </c>
      <c r="U41" s="106">
        <f t="shared" si="9"/>
        <v>0</v>
      </c>
      <c r="V41" s="87">
        <f t="shared" si="11"/>
        <v>5</v>
      </c>
      <c r="W41" s="87">
        <f t="shared" si="11"/>
        <v>3</v>
      </c>
      <c r="X41" s="97">
        <f t="shared" si="10"/>
        <v>2</v>
      </c>
    </row>
    <row r="42" spans="1:24" s="97" customFormat="1" ht="36" customHeight="1" thickBot="1">
      <c r="A42" s="89"/>
      <c r="B42" s="98">
        <v>19</v>
      </c>
      <c r="C42" s="99"/>
      <c r="D42" s="100"/>
      <c r="E42" s="101"/>
      <c r="F42" s="102"/>
      <c r="G42" s="102"/>
      <c r="H42" s="103"/>
      <c r="I42" s="107"/>
      <c r="J42" s="105"/>
      <c r="K42" s="106"/>
      <c r="L42" s="106"/>
      <c r="M42" s="106"/>
      <c r="N42" s="87"/>
      <c r="O42" s="88"/>
      <c r="T42" s="106">
        <f t="shared" si="8"/>
        <v>0</v>
      </c>
      <c r="U42" s="106">
        <f t="shared" si="9"/>
        <v>0</v>
      </c>
      <c r="V42" s="87">
        <f>SUM(V41,T42)</f>
        <v>5</v>
      </c>
      <c r="W42" s="87">
        <f>SUM(W41,U42)</f>
        <v>3</v>
      </c>
      <c r="X42" s="97">
        <f t="shared" si="10"/>
        <v>2</v>
      </c>
    </row>
    <row r="43" spans="1:24" s="97" customFormat="1" ht="36" customHeight="1" thickBot="1">
      <c r="A43" s="89"/>
      <c r="B43" s="98">
        <v>20</v>
      </c>
      <c r="C43" s="99"/>
      <c r="D43" s="100"/>
      <c r="E43" s="101"/>
      <c r="F43" s="102"/>
      <c r="G43" s="102"/>
      <c r="H43" s="103"/>
      <c r="I43" s="107"/>
      <c r="J43" s="105"/>
      <c r="K43" s="108"/>
      <c r="L43" s="108"/>
      <c r="M43" s="108"/>
      <c r="N43" s="109"/>
      <c r="O43" s="110"/>
      <c r="T43" s="106">
        <f t="shared" si="8"/>
        <v>0</v>
      </c>
      <c r="U43" s="106">
        <f t="shared" si="9"/>
        <v>0</v>
      </c>
      <c r="V43" s="87">
        <f>SUM(V42,T43)</f>
        <v>5</v>
      </c>
      <c r="W43" s="87">
        <f>SUM(W42,U43)</f>
        <v>3</v>
      </c>
      <c r="X43" s="97">
        <f t="shared" si="10"/>
        <v>2</v>
      </c>
    </row>
    <row r="44" spans="1:24">
      <c r="C44" s="83"/>
    </row>
  </sheetData>
  <mergeCells count="37">
    <mergeCell ref="E43:H43"/>
    <mergeCell ref="E37:H37"/>
    <mergeCell ref="E38:H38"/>
    <mergeCell ref="E39:H39"/>
    <mergeCell ref="E40:H40"/>
    <mergeCell ref="E41:H41"/>
    <mergeCell ref="E42:H42"/>
    <mergeCell ref="E31:H31"/>
    <mergeCell ref="E32:H32"/>
    <mergeCell ref="E33:H33"/>
    <mergeCell ref="E34:H34"/>
    <mergeCell ref="E35:H35"/>
    <mergeCell ref="E36:H36"/>
    <mergeCell ref="E25:H25"/>
    <mergeCell ref="E26:H26"/>
    <mergeCell ref="E27:H27"/>
    <mergeCell ref="E28:H28"/>
    <mergeCell ref="E29:H29"/>
    <mergeCell ref="E30:H30"/>
    <mergeCell ref="C20:D20"/>
    <mergeCell ref="E20:G20"/>
    <mergeCell ref="J20:K20"/>
    <mergeCell ref="L20:N20"/>
    <mergeCell ref="E23:H23"/>
    <mergeCell ref="E24:H24"/>
    <mergeCell ref="E6:F6"/>
    <mergeCell ref="G6:H6"/>
    <mergeCell ref="K6:L6"/>
    <mergeCell ref="M6:N6"/>
    <mergeCell ref="D19:G19"/>
    <mergeCell ref="K19:N19"/>
    <mergeCell ref="E3:F3"/>
    <mergeCell ref="G3:H3"/>
    <mergeCell ref="J3:M3"/>
    <mergeCell ref="E4:F4"/>
    <mergeCell ref="G4:H4"/>
    <mergeCell ref="J4:M4"/>
  </mergeCells>
  <conditionalFormatting sqref="I8:J19 B8:C19">
    <cfRule type="cellIs" dxfId="72" priority="8" operator="equal">
      <formula>0</formula>
    </cfRule>
  </conditionalFormatting>
  <conditionalFormatting sqref="C6 J6">
    <cfRule type="cellIs" dxfId="71" priority="7" stopIfTrue="1" operator="equal">
      <formula>"Purple Heys"</formula>
    </cfRule>
  </conditionalFormatting>
  <conditionalFormatting sqref="C6 J6">
    <cfRule type="cellIs" dxfId="70" priority="1" stopIfTrue="1" operator="equal">
      <formula>"Retribution"</formula>
    </cfRule>
    <cfRule type="cellIs" dxfId="69" priority="2" stopIfTrue="1" operator="equal">
      <formula>"Golden Panthers"</formula>
    </cfRule>
    <cfRule type="cellIs" dxfId="68" priority="3" stopIfTrue="1" operator="equal">
      <formula>"Blue Storm"</formula>
    </cfRule>
    <cfRule type="cellIs" dxfId="67" priority="4" stopIfTrue="1" operator="equal">
      <formula>"The Green Machine"</formula>
    </cfRule>
    <cfRule type="cellIs" dxfId="66" priority="5" stopIfTrue="1" operator="equal">
      <formula>"Red Light District"</formula>
    </cfRule>
    <cfRule type="cellIs" dxfId="65" priority="6" stopIfTrue="1" operator="equal">
      <formula>"Slashing Pumpkins"</formula>
    </cfRule>
  </conditionalFormatting>
  <pageMargins left="0.7" right="0.7" top="0.75" bottom="0.75" header="0.3" footer="0.3"/>
  <pageSetup scale="54" orientation="portrait" blackAndWhite="1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1">
    <tabColor rgb="FFFF0000"/>
    <pageSetUpPr fitToPage="1"/>
  </sheetPr>
  <dimension ref="A1:Y44"/>
  <sheetViews>
    <sheetView zoomScale="50" zoomScaleNormal="50" workbookViewId="0">
      <selection activeCell="K19" sqref="K19:N19"/>
    </sheetView>
  </sheetViews>
  <sheetFormatPr defaultRowHeight="14.4"/>
  <cols>
    <col min="1" max="1" width="3.6640625" style="1" customWidth="1"/>
    <col min="2" max="2" width="12.5546875" customWidth="1"/>
    <col min="3" max="3" width="31.33203125" style="4" customWidth="1"/>
    <col min="4" max="4" width="14.6640625" customWidth="1"/>
    <col min="5" max="8" width="4.6640625" customWidth="1"/>
    <col min="9" max="9" width="16.109375" customWidth="1"/>
    <col min="10" max="10" width="37.109375" customWidth="1"/>
    <col min="11" max="11" width="14.6640625" customWidth="1"/>
    <col min="12" max="15" width="4.6640625" customWidth="1"/>
    <col min="18" max="18" width="2.88671875" customWidth="1"/>
    <col min="21" max="21" width="14.6640625" style="5" bestFit="1" customWidth="1"/>
  </cols>
  <sheetData>
    <row r="1" spans="1:24" ht="25.8">
      <c r="C1" s="2" t="s">
        <v>0</v>
      </c>
      <c r="D1" s="3">
        <v>4</v>
      </c>
      <c r="F1" s="4">
        <f>SUM(G6,M6)</f>
        <v>11</v>
      </c>
      <c r="G1" s="4" t="str">
        <f>IF(F1&lt;&gt;F2,"MISSED GOAL","")</f>
        <v/>
      </c>
      <c r="H1" s="4"/>
      <c r="I1" s="4"/>
    </row>
    <row r="2" spans="1:24" ht="15" thickBot="1">
      <c r="F2" s="6">
        <f>C22</f>
        <v>11</v>
      </c>
      <c r="G2" s="4"/>
      <c r="H2" s="4"/>
      <c r="I2" s="4"/>
    </row>
    <row r="3" spans="1:24" ht="26.4" customHeight="1" thickBot="1">
      <c r="B3" s="7" t="s">
        <v>1</v>
      </c>
      <c r="C3" s="8">
        <v>42267</v>
      </c>
      <c r="D3" s="9" t="s">
        <v>2</v>
      </c>
      <c r="E3" s="10">
        <v>5</v>
      </c>
      <c r="F3" s="11"/>
      <c r="G3" s="12" t="s">
        <v>3</v>
      </c>
      <c r="H3" s="13"/>
      <c r="I3" s="14" t="s">
        <v>4</v>
      </c>
      <c r="J3" s="15"/>
      <c r="K3" s="16"/>
      <c r="L3" s="16"/>
      <c r="M3" s="16"/>
      <c r="N3" s="17"/>
      <c r="O3" s="18"/>
    </row>
    <row r="4" spans="1:24" ht="26.4" customHeight="1" thickBot="1">
      <c r="B4" s="19" t="s">
        <v>5</v>
      </c>
      <c r="C4" s="20"/>
      <c r="D4" s="21" t="s">
        <v>6</v>
      </c>
      <c r="E4" s="22"/>
      <c r="F4" s="23"/>
      <c r="G4" s="24">
        <f>D1</f>
        <v>4</v>
      </c>
      <c r="H4" s="25"/>
      <c r="I4" s="26"/>
      <c r="J4" s="27"/>
      <c r="K4" s="28"/>
      <c r="L4" s="28"/>
      <c r="M4" s="28"/>
      <c r="N4" s="26"/>
      <c r="O4" s="29"/>
    </row>
    <row r="5" spans="1:24" s="36" customFormat="1" ht="43.2" customHeight="1" thickBot="1">
      <c r="A5" s="30"/>
      <c r="B5" s="31"/>
      <c r="C5" s="32" t="s">
        <v>7</v>
      </c>
      <c r="D5" s="33" t="str">
        <f>CONCATENATE(C6," Numbers")</f>
        <v>White Lightning Numbers</v>
      </c>
      <c r="E5" s="33"/>
      <c r="F5" s="33"/>
      <c r="G5" s="34"/>
      <c r="H5" s="33"/>
      <c r="I5" s="33" t="s">
        <v>8</v>
      </c>
      <c r="J5" s="33" t="s">
        <v>9</v>
      </c>
      <c r="K5" s="33" t="str">
        <f>CONCATENATE(J6," Numbers")</f>
        <v>Golden Panthers Numbers</v>
      </c>
      <c r="L5" s="33"/>
      <c r="M5" s="33"/>
      <c r="N5" s="33"/>
      <c r="O5" s="35"/>
      <c r="U5" s="37"/>
    </row>
    <row r="6" spans="1:24" ht="31.95" customHeight="1" thickBot="1">
      <c r="B6" s="38" t="s">
        <v>10</v>
      </c>
      <c r="C6" s="39" t="s">
        <v>13</v>
      </c>
      <c r="D6" s="17"/>
      <c r="E6" s="40" t="s">
        <v>11</v>
      </c>
      <c r="F6" s="41"/>
      <c r="G6" s="42">
        <f>IF(COUNTBLANK(D8:D18)&lt;&gt;11,SUM(E8:E18),"")</f>
        <v>4</v>
      </c>
      <c r="H6" s="43"/>
      <c r="I6" s="38" t="s">
        <v>12</v>
      </c>
      <c r="J6" s="39" t="s">
        <v>40</v>
      </c>
      <c r="K6" s="40" t="s">
        <v>11</v>
      </c>
      <c r="L6" s="41"/>
      <c r="M6" s="42">
        <f>IF(COUNTBLANK(K8:K18)&lt;&gt;11,SUM(L8:L18),"")</f>
        <v>7</v>
      </c>
      <c r="N6" s="43"/>
      <c r="O6" s="18"/>
    </row>
    <row r="7" spans="1:24">
      <c r="B7" s="44" t="s">
        <v>14</v>
      </c>
      <c r="C7" s="45" t="s">
        <v>15</v>
      </c>
      <c r="D7" s="46" t="s">
        <v>16</v>
      </c>
      <c r="E7" s="47" t="s">
        <v>17</v>
      </c>
      <c r="F7" s="47" t="s">
        <v>18</v>
      </c>
      <c r="G7" s="47" t="s">
        <v>19</v>
      </c>
      <c r="H7" s="48" t="s">
        <v>20</v>
      </c>
      <c r="I7" s="49" t="s">
        <v>14</v>
      </c>
      <c r="J7" s="45" t="s">
        <v>15</v>
      </c>
      <c r="K7" s="45" t="s">
        <v>16</v>
      </c>
      <c r="L7" s="47" t="s">
        <v>17</v>
      </c>
      <c r="M7" s="47" t="s">
        <v>21</v>
      </c>
      <c r="N7" s="48" t="s">
        <v>19</v>
      </c>
      <c r="O7" s="48" t="s">
        <v>20</v>
      </c>
    </row>
    <row r="8" spans="1:24" ht="23.4">
      <c r="A8" s="50">
        <v>1</v>
      </c>
      <c r="B8" s="51">
        <f>HLOOKUP(D$5,[1]Teams!$C$4:$AG$16,2,FALSE)</f>
        <v>11</v>
      </c>
      <c r="C8" s="52" t="str">
        <f>HLOOKUP(C$6,[1]Teams!C$4:AF$20,2,FALSE)</f>
        <v>Darryl Moorcroft</v>
      </c>
      <c r="D8" s="53"/>
      <c r="E8" s="54" t="str">
        <f t="shared" ref="E8:E18" si="0">IF(D8&lt;&gt;"",COUNTIF(goals,$B8),"")</f>
        <v/>
      </c>
      <c r="F8" s="54" t="str">
        <f t="shared" ref="F8:F18" si="1">IF(D8&lt;&gt;"",COUNTIF(firsts,$B8),"")</f>
        <v/>
      </c>
      <c r="G8" s="54" t="str">
        <f t="shared" ref="G8:G18" si="2">IF(D8&lt;&gt;"",COUNTIF(seconds,$B8),"")</f>
        <v/>
      </c>
      <c r="H8" s="55" t="str">
        <f t="shared" ref="H8:H18" si="3">IF(D8&lt;&gt;"",SUM(E8:G8),"")</f>
        <v/>
      </c>
      <c r="I8" s="56">
        <f>HLOOKUP(K$5,[1]Teams!$C$4:$AG$16,2,FALSE)</f>
        <v>51</v>
      </c>
      <c r="J8" s="52" t="str">
        <f>HLOOKUP(J$6,[1]Teams!C$4:AO$20,2,FALSE)</f>
        <v>Vince MacDonald</v>
      </c>
      <c r="K8" s="57" t="s">
        <v>22</v>
      </c>
      <c r="L8" s="54">
        <f t="shared" ref="L8:L17" si="4">IF(K8&lt;&gt;"",COUNTIF(goals,$I8),"")</f>
        <v>1</v>
      </c>
      <c r="M8" s="54">
        <f t="shared" ref="M8:M17" si="5">IF(K8&lt;&gt;"",COUNTIF(firsts,$I8),"")</f>
        <v>1</v>
      </c>
      <c r="N8" s="54">
        <f t="shared" ref="N8:N17" si="6">IF(K8&lt;&gt;"",COUNTIF(seconds,$I8),"")</f>
        <v>0</v>
      </c>
      <c r="O8" s="55">
        <f t="shared" ref="O8:O18" si="7">IF(K8&lt;&gt;"",SUM(L8:N8),"")</f>
        <v>2</v>
      </c>
    </row>
    <row r="9" spans="1:24" ht="23.4">
      <c r="A9" s="50">
        <v>2</v>
      </c>
      <c r="B9" s="51">
        <f>HLOOKUP(D$5,[1]Teams!$C$4:$AG$16,4,FALSE)</f>
        <v>12</v>
      </c>
      <c r="C9" s="52" t="str">
        <f>HLOOKUP(C$6,[1]Teams!C$4:AF$20,4,FALSE)</f>
        <v>Dave MacKenzie</v>
      </c>
      <c r="D9" s="53"/>
      <c r="E9" s="54" t="str">
        <f t="shared" si="0"/>
        <v/>
      </c>
      <c r="F9" s="54" t="str">
        <f t="shared" si="1"/>
        <v/>
      </c>
      <c r="G9" s="54" t="str">
        <f t="shared" si="2"/>
        <v/>
      </c>
      <c r="H9" s="55" t="str">
        <f t="shared" si="3"/>
        <v/>
      </c>
      <c r="I9" s="56">
        <f>HLOOKUP(K$5,[1]Teams!$C$4:$AG$16,4,FALSE)</f>
        <v>52</v>
      </c>
      <c r="J9" s="52" t="str">
        <f>HLOOKUP(J$6,[1]Teams!C$4:AO$20,4,FALSE)</f>
        <v>Chris Benoit</v>
      </c>
      <c r="K9" s="57" t="s">
        <v>22</v>
      </c>
      <c r="L9" s="54">
        <f t="shared" si="4"/>
        <v>0</v>
      </c>
      <c r="M9" s="54">
        <f t="shared" si="5"/>
        <v>1</v>
      </c>
      <c r="N9" s="54">
        <f t="shared" si="6"/>
        <v>1</v>
      </c>
      <c r="O9" s="55">
        <f t="shared" si="7"/>
        <v>2</v>
      </c>
    </row>
    <row r="10" spans="1:24" ht="23.4">
      <c r="A10" s="50">
        <v>3</v>
      </c>
      <c r="B10" s="51">
        <f>HLOOKUP(D$5,[1]Teams!$C$4:$AG$16,5,FALSE)</f>
        <v>13</v>
      </c>
      <c r="C10" s="52" t="str">
        <f>HLOOKUP(C$6,[1]Teams!C$4:AF$20,5,FALSE)</f>
        <v>Larry Condly</v>
      </c>
      <c r="D10" s="53" t="s">
        <v>22</v>
      </c>
      <c r="E10" s="54">
        <f t="shared" si="0"/>
        <v>0</v>
      </c>
      <c r="F10" s="54">
        <f t="shared" si="1"/>
        <v>0</v>
      </c>
      <c r="G10" s="54">
        <f t="shared" si="2"/>
        <v>0</v>
      </c>
      <c r="H10" s="55">
        <f t="shared" si="3"/>
        <v>0</v>
      </c>
      <c r="I10" s="56">
        <f>HLOOKUP(K$5,[1]Teams!$C$4:$AG$16,5,FALSE)</f>
        <v>53</v>
      </c>
      <c r="J10" s="52" t="str">
        <f>HLOOKUP(J$6,[1]Teams!C$4:AO$20,5,FALSE)</f>
        <v>Douglas Taylor</v>
      </c>
      <c r="K10" s="57" t="s">
        <v>22</v>
      </c>
      <c r="L10" s="54">
        <f t="shared" si="4"/>
        <v>2</v>
      </c>
      <c r="M10" s="54">
        <f t="shared" si="5"/>
        <v>1</v>
      </c>
      <c r="N10" s="54">
        <f t="shared" si="6"/>
        <v>1</v>
      </c>
      <c r="O10" s="55">
        <f t="shared" si="7"/>
        <v>4</v>
      </c>
    </row>
    <row r="11" spans="1:24" ht="23.4">
      <c r="A11" s="50">
        <v>4</v>
      </c>
      <c r="B11" s="51">
        <f>HLOOKUP(D$5,[1]Teams!$C$4:$AG$16,6,FALSE)</f>
        <v>14</v>
      </c>
      <c r="C11" s="52" t="str">
        <f>HLOOKUP(C$6,[1]Teams!C$4:AF$20,6,FALSE)</f>
        <v>Mark Whitlock</v>
      </c>
      <c r="D11" s="53" t="s">
        <v>22</v>
      </c>
      <c r="E11" s="54">
        <f t="shared" si="0"/>
        <v>0</v>
      </c>
      <c r="F11" s="54">
        <f t="shared" si="1"/>
        <v>1</v>
      </c>
      <c r="G11" s="54">
        <f t="shared" si="2"/>
        <v>0</v>
      </c>
      <c r="H11" s="55">
        <f t="shared" si="3"/>
        <v>1</v>
      </c>
      <c r="I11" s="56">
        <f>HLOOKUP(K$5,[1]Teams!$C$4:$AG$16,6,FALSE)</f>
        <v>54</v>
      </c>
      <c r="J11" s="52" t="str">
        <f>HLOOKUP(J$6,[1]Teams!C$4:AO$20,6,FALSE)</f>
        <v>Ian LaPointe</v>
      </c>
      <c r="K11" s="57"/>
      <c r="L11" s="54" t="str">
        <f t="shared" si="4"/>
        <v/>
      </c>
      <c r="M11" s="54" t="str">
        <f t="shared" si="5"/>
        <v/>
      </c>
      <c r="N11" s="54" t="str">
        <f t="shared" si="6"/>
        <v/>
      </c>
      <c r="O11" s="55" t="str">
        <f t="shared" si="7"/>
        <v/>
      </c>
    </row>
    <row r="12" spans="1:24" ht="23.4">
      <c r="A12" s="50">
        <v>5</v>
      </c>
      <c r="B12" s="51">
        <f>HLOOKUP(D$5,[1]Teams!$C$4:$AG$16,7,FALSE)</f>
        <v>15</v>
      </c>
      <c r="C12" s="52" t="str">
        <f>HLOOKUP(C$6,[1]Teams!C$4:AF$20,7,FALSE)</f>
        <v>Sean Keenan</v>
      </c>
      <c r="D12" s="53"/>
      <c r="E12" s="54" t="str">
        <f t="shared" si="0"/>
        <v/>
      </c>
      <c r="F12" s="54" t="str">
        <f t="shared" si="1"/>
        <v/>
      </c>
      <c r="G12" s="54" t="str">
        <f t="shared" si="2"/>
        <v/>
      </c>
      <c r="H12" s="55" t="str">
        <f t="shared" si="3"/>
        <v/>
      </c>
      <c r="I12" s="56">
        <f>HLOOKUP(K$5,[1]Teams!$C$4:$AG$16,7,FALSE)</f>
        <v>55</v>
      </c>
      <c r="J12" s="52" t="str">
        <f>HLOOKUP(J$6,[1]Teams!C$4:AO$20,7,FALSE)</f>
        <v>Ian Stevens</v>
      </c>
      <c r="K12" s="57" t="s">
        <v>22</v>
      </c>
      <c r="L12" s="54">
        <f t="shared" si="4"/>
        <v>2</v>
      </c>
      <c r="M12" s="54">
        <f t="shared" si="5"/>
        <v>0</v>
      </c>
      <c r="N12" s="54">
        <f t="shared" si="6"/>
        <v>0</v>
      </c>
      <c r="O12" s="55">
        <f t="shared" si="7"/>
        <v>2</v>
      </c>
    </row>
    <row r="13" spans="1:24" ht="23.4">
      <c r="A13" s="50">
        <v>6</v>
      </c>
      <c r="B13" s="51">
        <f>HLOOKUP(D$5,[1]Teams!$C$4:$AG$16,8,FALSE)</f>
        <v>16</v>
      </c>
      <c r="C13" s="52" t="str">
        <f>HLOOKUP(C$6,[1]Teams!C$4:AF$20,8,FALSE)</f>
        <v>Mike Wood</v>
      </c>
      <c r="D13" s="53" t="s">
        <v>22</v>
      </c>
      <c r="E13" s="54">
        <f t="shared" si="0"/>
        <v>2</v>
      </c>
      <c r="F13" s="54">
        <f t="shared" si="1"/>
        <v>0</v>
      </c>
      <c r="G13" s="54">
        <f t="shared" si="2"/>
        <v>0</v>
      </c>
      <c r="H13" s="55">
        <f t="shared" si="3"/>
        <v>2</v>
      </c>
      <c r="I13" s="56">
        <f>HLOOKUP(K$5,[1]Teams!$C$4:$AG$16,8,FALSE)</f>
        <v>56</v>
      </c>
      <c r="J13" s="52" t="str">
        <f>HLOOKUP(J$6,[1]Teams!C$4:AO$20,8,FALSE)</f>
        <v>Josh Sewell</v>
      </c>
      <c r="K13" s="57" t="s">
        <v>22</v>
      </c>
      <c r="L13" s="54">
        <f t="shared" si="4"/>
        <v>0</v>
      </c>
      <c r="M13" s="54">
        <f t="shared" si="5"/>
        <v>1</v>
      </c>
      <c r="N13" s="54">
        <f t="shared" si="6"/>
        <v>1</v>
      </c>
      <c r="O13" s="55">
        <f t="shared" si="7"/>
        <v>2</v>
      </c>
    </row>
    <row r="14" spans="1:24" ht="23.4">
      <c r="A14" s="50">
        <v>7</v>
      </c>
      <c r="B14" s="51">
        <f>HLOOKUP(D$5,[1]Teams!$C$4:$AG$16,9,FALSE)</f>
        <v>17</v>
      </c>
      <c r="C14" s="52" t="str">
        <f>HLOOKUP(C$6,[1]Teams!C$4:AF$20,9,FALSE)</f>
        <v>Wayne Helpard</v>
      </c>
      <c r="D14" s="53" t="s">
        <v>22</v>
      </c>
      <c r="E14" s="54">
        <f t="shared" si="0"/>
        <v>0</v>
      </c>
      <c r="F14" s="54">
        <f t="shared" si="1"/>
        <v>0</v>
      </c>
      <c r="G14" s="54">
        <f t="shared" si="2"/>
        <v>0</v>
      </c>
      <c r="H14" s="55">
        <f t="shared" si="3"/>
        <v>0</v>
      </c>
      <c r="I14" s="56">
        <f>HLOOKUP(K$5,[1]Teams!$C$4:$AG$16,9,FALSE)</f>
        <v>58</v>
      </c>
      <c r="J14" s="52" t="str">
        <f>HLOOKUP(J$6,[1]Teams!C$4:AO$20,9,FALSE)</f>
        <v>Travis Muxworthy</v>
      </c>
      <c r="K14" s="57" t="s">
        <v>22</v>
      </c>
      <c r="L14" s="54">
        <f t="shared" si="4"/>
        <v>2</v>
      </c>
      <c r="M14" s="54">
        <f t="shared" si="5"/>
        <v>1</v>
      </c>
      <c r="N14" s="54">
        <f t="shared" si="6"/>
        <v>0</v>
      </c>
      <c r="O14" s="55">
        <f t="shared" si="7"/>
        <v>3</v>
      </c>
      <c r="V14" s="5"/>
      <c r="W14" s="5"/>
      <c r="X14" s="5"/>
    </row>
    <row r="15" spans="1:24" ht="23.4">
      <c r="A15" s="50">
        <v>8</v>
      </c>
      <c r="B15" s="51">
        <f>HLOOKUP(D$5,[1]Teams!$C$4:$AG$16,10,FALSE)</f>
        <v>19</v>
      </c>
      <c r="C15" s="52" t="str">
        <f>HLOOKUP(C$6,[1]Teams!C$4:AF$20,10,FALSE)</f>
        <v>Jeff King *Retired</v>
      </c>
      <c r="D15" s="53"/>
      <c r="E15" s="54" t="str">
        <f t="shared" si="0"/>
        <v/>
      </c>
      <c r="F15" s="54" t="str">
        <f t="shared" si="1"/>
        <v/>
      </c>
      <c r="G15" s="54" t="str">
        <f t="shared" si="2"/>
        <v/>
      </c>
      <c r="H15" s="55" t="str">
        <f t="shared" si="3"/>
        <v/>
      </c>
      <c r="I15" s="56">
        <f>HLOOKUP(K$5,[1]Teams!$C$4:$AG$16,10,FALSE)</f>
        <v>0</v>
      </c>
      <c r="J15" s="52">
        <f>HLOOKUP(J$6,[1]Teams!C$4:AO$20,10,FALSE)</f>
        <v>0</v>
      </c>
      <c r="K15" s="57"/>
      <c r="L15" s="54" t="str">
        <f t="shared" si="4"/>
        <v/>
      </c>
      <c r="M15" s="54" t="str">
        <f t="shared" si="5"/>
        <v/>
      </c>
      <c r="N15" s="54" t="str">
        <f t="shared" si="6"/>
        <v/>
      </c>
      <c r="O15" s="55" t="str">
        <f t="shared" si="7"/>
        <v/>
      </c>
      <c r="V15" s="5"/>
      <c r="W15" s="5"/>
      <c r="X15" s="5"/>
    </row>
    <row r="16" spans="1:24" ht="21">
      <c r="A16" s="50">
        <v>9</v>
      </c>
      <c r="B16" s="51">
        <v>95</v>
      </c>
      <c r="C16" s="58" t="s">
        <v>47</v>
      </c>
      <c r="D16" s="53" t="s">
        <v>24</v>
      </c>
      <c r="E16" s="54">
        <f t="shared" si="0"/>
        <v>2</v>
      </c>
      <c r="F16" s="54">
        <f t="shared" si="1"/>
        <v>0</v>
      </c>
      <c r="G16" s="54">
        <f t="shared" si="2"/>
        <v>0</v>
      </c>
      <c r="H16" s="55">
        <f t="shared" si="3"/>
        <v>2</v>
      </c>
      <c r="I16" s="56">
        <v>99</v>
      </c>
      <c r="J16" s="58"/>
      <c r="K16" s="57"/>
      <c r="L16" s="54" t="str">
        <f t="shared" si="4"/>
        <v/>
      </c>
      <c r="M16" s="54" t="str">
        <f t="shared" si="5"/>
        <v/>
      </c>
      <c r="N16" s="54" t="str">
        <f t="shared" si="6"/>
        <v/>
      </c>
      <c r="O16" s="55" t="str">
        <f t="shared" si="7"/>
        <v/>
      </c>
      <c r="V16" s="5"/>
      <c r="W16" s="5"/>
      <c r="X16" s="5"/>
    </row>
    <row r="17" spans="1:25" ht="21">
      <c r="A17" s="50">
        <v>10</v>
      </c>
      <c r="B17" s="51">
        <v>94</v>
      </c>
      <c r="C17" s="58" t="s">
        <v>43</v>
      </c>
      <c r="D17" s="53" t="s">
        <v>24</v>
      </c>
      <c r="E17" s="54">
        <f t="shared" si="0"/>
        <v>0</v>
      </c>
      <c r="F17" s="54">
        <f t="shared" si="1"/>
        <v>0</v>
      </c>
      <c r="G17" s="54">
        <f t="shared" si="2"/>
        <v>1</v>
      </c>
      <c r="H17" s="55">
        <f t="shared" si="3"/>
        <v>1</v>
      </c>
      <c r="I17" s="56">
        <v>98</v>
      </c>
      <c r="J17" s="58"/>
      <c r="K17" s="57"/>
      <c r="L17" s="54" t="str">
        <f t="shared" si="4"/>
        <v/>
      </c>
      <c r="M17" s="54" t="str">
        <f t="shared" si="5"/>
        <v/>
      </c>
      <c r="N17" s="54" t="str">
        <f t="shared" si="6"/>
        <v/>
      </c>
      <c r="O17" s="55" t="str">
        <f t="shared" si="7"/>
        <v/>
      </c>
      <c r="V17" s="5"/>
      <c r="W17" s="5"/>
      <c r="X17" s="5"/>
    </row>
    <row r="18" spans="1:25" ht="21.6" thickBot="1">
      <c r="A18" s="50">
        <v>11</v>
      </c>
      <c r="B18" s="51">
        <f>HLOOKUP(D$5,[1]Teams!$C$4:$AG$16,13,FALSE)</f>
        <v>0</v>
      </c>
      <c r="C18" s="58"/>
      <c r="D18" s="59"/>
      <c r="E18" s="54" t="str">
        <f t="shared" si="0"/>
        <v/>
      </c>
      <c r="F18" s="54" t="str">
        <f t="shared" si="1"/>
        <v/>
      </c>
      <c r="G18" s="54" t="str">
        <f t="shared" si="2"/>
        <v/>
      </c>
      <c r="H18" s="55" t="str">
        <f t="shared" si="3"/>
        <v/>
      </c>
      <c r="I18" s="60">
        <f>HLOOKUP(K$5,[1]Teams!$C$4:$AG$16,13,FALSE)</f>
        <v>0</v>
      </c>
      <c r="J18" s="61"/>
      <c r="K18" s="62"/>
      <c r="L18" s="63"/>
      <c r="M18" s="63"/>
      <c r="N18" s="63"/>
      <c r="O18" s="55" t="str">
        <f t="shared" si="7"/>
        <v/>
      </c>
      <c r="V18" s="5"/>
      <c r="W18" s="5"/>
      <c r="X18" s="5"/>
    </row>
    <row r="19" spans="1:25" ht="21.6" thickBot="1">
      <c r="A19" s="50">
        <v>12</v>
      </c>
      <c r="B19" s="51">
        <f>HLOOKUP(D$5,[1]Teams!$C$4:$AG$17,14,FALSE)</f>
        <v>0</v>
      </c>
      <c r="C19" s="64">
        <f>HLOOKUP(C$6,[1]Teams!C$4:AF$20,14,FALSE)</f>
        <v>0</v>
      </c>
      <c r="D19" s="65" t="s">
        <v>28</v>
      </c>
      <c r="E19" s="66"/>
      <c r="F19" s="66"/>
      <c r="G19" s="67"/>
      <c r="H19" s="68"/>
      <c r="I19" s="69">
        <f>HLOOKUP(K$5,[1]Teams!$C$4:$AG$17,14,FALSE)</f>
        <v>0</v>
      </c>
      <c r="J19" s="70">
        <f>HLOOKUP(J$6,[1]Teams!C$4:AM$20,14,FALSE)</f>
        <v>0</v>
      </c>
      <c r="K19" s="71" t="s">
        <v>28</v>
      </c>
      <c r="L19" s="72"/>
      <c r="M19" s="72"/>
      <c r="N19" s="73"/>
      <c r="O19" s="68"/>
      <c r="V19" s="5"/>
      <c r="W19" s="5"/>
      <c r="X19" s="5"/>
    </row>
    <row r="20" spans="1:25" ht="26.4" thickBot="1">
      <c r="A20" s="50">
        <v>13</v>
      </c>
      <c r="B20" s="74">
        <f>HLOOKUP(D$5,[1]Teams!$C$4:$AG$16,3,FALSE)</f>
        <v>10</v>
      </c>
      <c r="C20" s="75" t="str">
        <f>HLOOKUP(C$6,[1]Teams!C$4:AF$20,3,FALSE)</f>
        <v>Mark Farrell</v>
      </c>
      <c r="D20" s="76"/>
      <c r="E20" s="22"/>
      <c r="F20" s="77"/>
      <c r="G20" s="23"/>
      <c r="H20" s="68"/>
      <c r="I20" s="74">
        <f>HLOOKUP(K$5,[1]Teams!$C$4:$AG$16,3,FALSE)</f>
        <v>50</v>
      </c>
      <c r="J20" s="75" t="str">
        <f>HLOOKUP(J$6,[1]Teams!C$4:AO$20,3,FALSE)</f>
        <v>Mike Bannister</v>
      </c>
      <c r="K20" s="76"/>
      <c r="L20" s="22"/>
      <c r="M20" s="77"/>
      <c r="N20" s="23"/>
      <c r="O20" s="68"/>
      <c r="V20" s="5"/>
      <c r="W20" s="5"/>
      <c r="X20" s="5"/>
    </row>
    <row r="21" spans="1:25" ht="30.6" customHeight="1" thickBot="1">
      <c r="A21" s="50">
        <v>14</v>
      </c>
      <c r="B21" s="78" t="str">
        <f>IF(C24&lt;&gt;"","90","")</f>
        <v>90</v>
      </c>
      <c r="C21" s="79" t="s">
        <v>29</v>
      </c>
      <c r="D21" s="80"/>
      <c r="E21" s="81"/>
      <c r="F21" s="81"/>
      <c r="G21" s="81"/>
      <c r="H21" s="82"/>
      <c r="I21" s="78">
        <v>100</v>
      </c>
      <c r="J21" s="20"/>
      <c r="K21" s="20"/>
      <c r="L21" s="83"/>
      <c r="M21" s="83"/>
      <c r="N21" s="84"/>
      <c r="O21" s="68"/>
      <c r="V21" s="5"/>
      <c r="W21" s="5"/>
      <c r="X21" s="5"/>
    </row>
    <row r="22" spans="1:25" ht="24" thickBot="1">
      <c r="B22" s="85" t="s">
        <v>30</v>
      </c>
      <c r="C22" s="86">
        <f>COUNT(goals)</f>
        <v>11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87"/>
      <c r="O22" s="88"/>
      <c r="T22" t="str">
        <f>IF(G6&gt;M6,"Winner","")</f>
        <v/>
      </c>
      <c r="U22" s="5" t="str">
        <f>IF(M6&gt;G6,"Winner","")</f>
        <v>Winner</v>
      </c>
      <c r="V22" s="5"/>
      <c r="W22" s="5"/>
      <c r="X22" s="5"/>
      <c r="Y22" t="str">
        <f>IF(ABS(G6-M6)&lt;5,"No Fluffs","FLUFFS!")</f>
        <v>No Fluffs</v>
      </c>
    </row>
    <row r="23" spans="1:25" s="97" customFormat="1" ht="36" customHeight="1" thickBot="1">
      <c r="A23" s="89"/>
      <c r="B23" s="90"/>
      <c r="C23" s="91" t="s">
        <v>31</v>
      </c>
      <c r="D23" s="92" t="s">
        <v>32</v>
      </c>
      <c r="E23" s="93" t="s">
        <v>33</v>
      </c>
      <c r="F23" s="94"/>
      <c r="G23" s="94"/>
      <c r="H23" s="95"/>
      <c r="I23" s="96" t="s">
        <v>34</v>
      </c>
      <c r="J23" s="96" t="s">
        <v>35</v>
      </c>
      <c r="K23" s="87"/>
      <c r="L23" s="87"/>
      <c r="M23" s="87"/>
      <c r="N23" s="87"/>
      <c r="O23" s="88"/>
      <c r="T23" s="87" t="s">
        <v>36</v>
      </c>
      <c r="U23" s="87" t="s">
        <v>37</v>
      </c>
      <c r="V23" s="87" t="s">
        <v>11</v>
      </c>
      <c r="W23" s="88"/>
      <c r="X23" s="97" t="s">
        <v>38</v>
      </c>
      <c r="Y23" s="97" t="s">
        <v>39</v>
      </c>
    </row>
    <row r="24" spans="1:25" s="97" customFormat="1" ht="36" customHeight="1" thickBot="1">
      <c r="A24" s="89"/>
      <c r="B24" s="98">
        <v>1</v>
      </c>
      <c r="C24" s="99">
        <v>95</v>
      </c>
      <c r="D24" s="100">
        <v>14</v>
      </c>
      <c r="E24" s="101">
        <v>94</v>
      </c>
      <c r="F24" s="102"/>
      <c r="G24" s="102"/>
      <c r="H24" s="103"/>
      <c r="I24" s="104">
        <v>0.79166666666666663</v>
      </c>
      <c r="J24" s="105"/>
      <c r="K24" s="106"/>
      <c r="L24" s="106"/>
      <c r="M24" s="106"/>
      <c r="N24" s="87"/>
      <c r="O24" s="88"/>
      <c r="T24" s="106">
        <f t="shared" ref="T24:T43" si="8">IF(AND(C24&lt;&gt;"",COUNTIF(B$8:B$18,C24)&gt;0),1,0)</f>
        <v>1</v>
      </c>
      <c r="U24" s="106">
        <f t="shared" ref="U24:U43" si="9">IF(AND(C24&lt;&gt;"",COUNTIF(I$8:I$18,C24)&gt;0),1,0)</f>
        <v>0</v>
      </c>
      <c r="V24" s="87">
        <f>T24</f>
        <v>1</v>
      </c>
      <c r="W24" s="88">
        <f>U24</f>
        <v>0</v>
      </c>
      <c r="X24" s="97">
        <f>ABS(V24-W24)</f>
        <v>1</v>
      </c>
    </row>
    <row r="25" spans="1:25" s="97" customFormat="1" ht="36" customHeight="1" thickBot="1">
      <c r="A25" s="89"/>
      <c r="B25" s="98">
        <v>2</v>
      </c>
      <c r="C25" s="99">
        <v>53</v>
      </c>
      <c r="D25" s="100"/>
      <c r="E25" s="101"/>
      <c r="F25" s="102"/>
      <c r="G25" s="102"/>
      <c r="H25" s="103"/>
      <c r="I25" s="104">
        <v>0.75</v>
      </c>
      <c r="J25" s="105"/>
      <c r="K25" s="106"/>
      <c r="L25" s="106"/>
      <c r="M25" s="106"/>
      <c r="N25" s="87"/>
      <c r="O25" s="88"/>
      <c r="T25" s="106">
        <f t="shared" si="8"/>
        <v>0</v>
      </c>
      <c r="U25" s="106">
        <f t="shared" si="9"/>
        <v>1</v>
      </c>
      <c r="V25" s="87">
        <f>SUM(V24,T25)</f>
        <v>1</v>
      </c>
      <c r="W25" s="87">
        <f>SUM(W24,U25)</f>
        <v>1</v>
      </c>
      <c r="X25" s="97">
        <f t="shared" ref="X25:X43" si="10">ABS(V25-W25)</f>
        <v>0</v>
      </c>
    </row>
    <row r="26" spans="1:25" s="97" customFormat="1" ht="36" customHeight="1" thickBot="1">
      <c r="A26" s="89"/>
      <c r="B26" s="98">
        <v>3</v>
      </c>
      <c r="C26" s="99">
        <v>95</v>
      </c>
      <c r="D26" s="100"/>
      <c r="E26" s="101"/>
      <c r="F26" s="102"/>
      <c r="G26" s="102"/>
      <c r="H26" s="103"/>
      <c r="I26" s="104">
        <v>0.70833333333333337</v>
      </c>
      <c r="J26" s="105"/>
      <c r="K26" s="106"/>
      <c r="L26" s="106"/>
      <c r="M26" s="106"/>
      <c r="N26" s="87"/>
      <c r="O26" s="88"/>
      <c r="T26" s="106">
        <f t="shared" si="8"/>
        <v>1</v>
      </c>
      <c r="U26" s="106">
        <f t="shared" si="9"/>
        <v>0</v>
      </c>
      <c r="V26" s="87">
        <f t="shared" ref="V26:W41" si="11">SUM(V25,T26)</f>
        <v>2</v>
      </c>
      <c r="W26" s="87">
        <f t="shared" si="11"/>
        <v>1</v>
      </c>
      <c r="X26" s="97">
        <f t="shared" si="10"/>
        <v>1</v>
      </c>
    </row>
    <row r="27" spans="1:25" s="97" customFormat="1" ht="36" customHeight="1" thickBot="1">
      <c r="A27" s="89"/>
      <c r="B27" s="98">
        <v>4</v>
      </c>
      <c r="C27" s="99">
        <v>16</v>
      </c>
      <c r="D27" s="100"/>
      <c r="E27" s="101"/>
      <c r="F27" s="102"/>
      <c r="G27" s="102"/>
      <c r="H27" s="103"/>
      <c r="I27" s="104">
        <v>0.66666666666666663</v>
      </c>
      <c r="J27" s="105"/>
      <c r="K27" s="106"/>
      <c r="L27" s="106"/>
      <c r="M27" s="106"/>
      <c r="N27" s="87"/>
      <c r="O27" s="88"/>
      <c r="T27" s="106">
        <f t="shared" si="8"/>
        <v>1</v>
      </c>
      <c r="U27" s="106">
        <f t="shared" si="9"/>
        <v>0</v>
      </c>
      <c r="V27" s="87">
        <f t="shared" si="11"/>
        <v>3</v>
      </c>
      <c r="W27" s="87">
        <f t="shared" si="11"/>
        <v>1</v>
      </c>
      <c r="X27" s="97">
        <f t="shared" si="10"/>
        <v>2</v>
      </c>
    </row>
    <row r="28" spans="1:25" s="97" customFormat="1" ht="36" customHeight="1" thickBot="1">
      <c r="A28" s="89"/>
      <c r="B28" s="98">
        <v>5</v>
      </c>
      <c r="C28" s="99">
        <v>55</v>
      </c>
      <c r="D28" s="100">
        <v>50</v>
      </c>
      <c r="E28" s="101"/>
      <c r="F28" s="102"/>
      <c r="G28" s="102"/>
      <c r="H28" s="103"/>
      <c r="I28" s="104">
        <v>0.625</v>
      </c>
      <c r="J28" s="105"/>
      <c r="K28" s="106"/>
      <c r="L28" s="106"/>
      <c r="M28" s="106"/>
      <c r="N28" s="87"/>
      <c r="O28" s="88"/>
      <c r="T28" s="106">
        <f t="shared" si="8"/>
        <v>0</v>
      </c>
      <c r="U28" s="106">
        <f t="shared" si="9"/>
        <v>1</v>
      </c>
      <c r="V28" s="87">
        <f t="shared" si="11"/>
        <v>3</v>
      </c>
      <c r="W28" s="87">
        <f t="shared" si="11"/>
        <v>2</v>
      </c>
      <c r="X28" s="97">
        <f t="shared" si="10"/>
        <v>1</v>
      </c>
    </row>
    <row r="29" spans="1:25" s="97" customFormat="1" ht="36" customHeight="1" thickBot="1">
      <c r="A29" s="89"/>
      <c r="B29" s="98">
        <v>6</v>
      </c>
      <c r="C29" s="99">
        <v>53</v>
      </c>
      <c r="D29" s="100">
        <v>51</v>
      </c>
      <c r="E29" s="101">
        <v>52</v>
      </c>
      <c r="F29" s="102"/>
      <c r="G29" s="102"/>
      <c r="H29" s="103"/>
      <c r="I29" s="104">
        <v>0.58333333333333337</v>
      </c>
      <c r="J29" s="105"/>
      <c r="K29" s="106"/>
      <c r="L29" s="106"/>
      <c r="M29" s="106"/>
      <c r="N29" s="87"/>
      <c r="O29" s="88"/>
      <c r="T29" s="106">
        <f t="shared" si="8"/>
        <v>0</v>
      </c>
      <c r="U29" s="106">
        <f t="shared" si="9"/>
        <v>1</v>
      </c>
      <c r="V29" s="87">
        <f t="shared" si="11"/>
        <v>3</v>
      </c>
      <c r="W29" s="87">
        <f t="shared" si="11"/>
        <v>3</v>
      </c>
      <c r="X29" s="97">
        <f t="shared" si="10"/>
        <v>0</v>
      </c>
    </row>
    <row r="30" spans="1:25" s="97" customFormat="1" ht="36" customHeight="1" thickBot="1">
      <c r="A30" s="89"/>
      <c r="B30" s="98">
        <v>7</v>
      </c>
      <c r="C30" s="99">
        <v>58</v>
      </c>
      <c r="D30" s="100">
        <v>53</v>
      </c>
      <c r="E30" s="101">
        <v>56</v>
      </c>
      <c r="F30" s="102"/>
      <c r="G30" s="102"/>
      <c r="H30" s="103"/>
      <c r="I30" s="104">
        <v>0.54166666666666663</v>
      </c>
      <c r="J30" s="105"/>
      <c r="K30" s="106"/>
      <c r="L30" s="106"/>
      <c r="M30" s="106"/>
      <c r="N30" s="87"/>
      <c r="O30" s="88"/>
      <c r="T30" s="106">
        <f t="shared" si="8"/>
        <v>0</v>
      </c>
      <c r="U30" s="106">
        <f t="shared" si="9"/>
        <v>1</v>
      </c>
      <c r="V30" s="87">
        <f t="shared" si="11"/>
        <v>3</v>
      </c>
      <c r="W30" s="87">
        <f t="shared" si="11"/>
        <v>4</v>
      </c>
      <c r="X30" s="97">
        <f t="shared" si="10"/>
        <v>1</v>
      </c>
    </row>
    <row r="31" spans="1:25" s="97" customFormat="1" ht="36" customHeight="1" thickBot="1">
      <c r="A31" s="89"/>
      <c r="B31" s="98">
        <v>8</v>
      </c>
      <c r="C31" s="99">
        <v>51</v>
      </c>
      <c r="D31" s="100">
        <v>58</v>
      </c>
      <c r="E31" s="101">
        <v>12</v>
      </c>
      <c r="F31" s="102"/>
      <c r="G31" s="102"/>
      <c r="H31" s="103"/>
      <c r="I31" s="104">
        <v>0.5</v>
      </c>
      <c r="J31" s="105"/>
      <c r="K31" s="106"/>
      <c r="L31" s="106"/>
      <c r="M31" s="106"/>
      <c r="N31" s="87"/>
      <c r="O31" s="88"/>
      <c r="T31" s="106">
        <f t="shared" si="8"/>
        <v>0</v>
      </c>
      <c r="U31" s="106">
        <f t="shared" si="9"/>
        <v>1</v>
      </c>
      <c r="V31" s="87">
        <f t="shared" si="11"/>
        <v>3</v>
      </c>
      <c r="W31" s="87">
        <f t="shared" si="11"/>
        <v>5</v>
      </c>
      <c r="X31" s="97">
        <f t="shared" si="10"/>
        <v>2</v>
      </c>
    </row>
    <row r="32" spans="1:25" s="97" customFormat="1" ht="36" customHeight="1" thickBot="1">
      <c r="A32" s="89"/>
      <c r="B32" s="98">
        <v>9</v>
      </c>
      <c r="C32" s="99">
        <v>16</v>
      </c>
      <c r="D32" s="100">
        <v>11</v>
      </c>
      <c r="E32" s="101"/>
      <c r="F32" s="102"/>
      <c r="G32" s="102"/>
      <c r="H32" s="103"/>
      <c r="I32" s="104">
        <v>0.45833333333333331</v>
      </c>
      <c r="J32" s="105"/>
      <c r="K32" s="106"/>
      <c r="L32" s="106"/>
      <c r="M32" s="106"/>
      <c r="N32" s="87"/>
      <c r="O32" s="88"/>
      <c r="T32" s="106">
        <f t="shared" si="8"/>
        <v>1</v>
      </c>
      <c r="U32" s="106">
        <f t="shared" si="9"/>
        <v>0</v>
      </c>
      <c r="V32" s="87">
        <f t="shared" si="11"/>
        <v>4</v>
      </c>
      <c r="W32" s="87">
        <f t="shared" si="11"/>
        <v>5</v>
      </c>
      <c r="X32" s="97">
        <f t="shared" si="10"/>
        <v>1</v>
      </c>
    </row>
    <row r="33" spans="1:24" s="97" customFormat="1" ht="36" customHeight="1" thickBot="1">
      <c r="A33" s="89"/>
      <c r="B33" s="98">
        <v>10</v>
      </c>
      <c r="C33" s="99">
        <v>55</v>
      </c>
      <c r="D33" s="100">
        <v>52</v>
      </c>
      <c r="E33" s="101"/>
      <c r="F33" s="102"/>
      <c r="G33" s="102"/>
      <c r="H33" s="103"/>
      <c r="I33" s="104">
        <v>0.41666666666666669</v>
      </c>
      <c r="J33" s="105"/>
      <c r="K33" s="106"/>
      <c r="L33" s="106"/>
      <c r="M33" s="106"/>
      <c r="N33" s="87"/>
      <c r="O33" s="88"/>
      <c r="T33" s="106">
        <f t="shared" si="8"/>
        <v>0</v>
      </c>
      <c r="U33" s="106">
        <f t="shared" si="9"/>
        <v>1</v>
      </c>
      <c r="V33" s="87">
        <f t="shared" si="11"/>
        <v>4</v>
      </c>
      <c r="W33" s="87">
        <f t="shared" si="11"/>
        <v>6</v>
      </c>
      <c r="X33" s="97">
        <f t="shared" si="10"/>
        <v>2</v>
      </c>
    </row>
    <row r="34" spans="1:24" s="97" customFormat="1" ht="36" customHeight="1" thickBot="1">
      <c r="A34" s="89"/>
      <c r="B34" s="98">
        <v>11</v>
      </c>
      <c r="C34" s="99">
        <v>58</v>
      </c>
      <c r="D34" s="100">
        <v>56</v>
      </c>
      <c r="E34" s="101">
        <v>53</v>
      </c>
      <c r="F34" s="102"/>
      <c r="G34" s="102"/>
      <c r="H34" s="103"/>
      <c r="I34" s="104">
        <v>8.3333333333333329E-2</v>
      </c>
      <c r="J34" s="105"/>
      <c r="K34" s="106"/>
      <c r="L34" s="106"/>
      <c r="M34" s="106"/>
      <c r="N34" s="87"/>
      <c r="O34" s="88"/>
      <c r="T34" s="106">
        <f t="shared" si="8"/>
        <v>0</v>
      </c>
      <c r="U34" s="106">
        <f t="shared" si="9"/>
        <v>1</v>
      </c>
      <c r="V34" s="87">
        <f t="shared" si="11"/>
        <v>4</v>
      </c>
      <c r="W34" s="87">
        <f t="shared" si="11"/>
        <v>7</v>
      </c>
      <c r="X34" s="97">
        <f t="shared" si="10"/>
        <v>3</v>
      </c>
    </row>
    <row r="35" spans="1:24" s="97" customFormat="1" ht="36" customHeight="1" thickBot="1">
      <c r="A35" s="89"/>
      <c r="B35" s="98">
        <v>12</v>
      </c>
      <c r="C35" s="99"/>
      <c r="D35" s="100"/>
      <c r="E35" s="101"/>
      <c r="F35" s="102"/>
      <c r="G35" s="102"/>
      <c r="H35" s="103"/>
      <c r="I35" s="104"/>
      <c r="J35" s="105"/>
      <c r="K35" s="106"/>
      <c r="L35" s="106"/>
      <c r="M35" s="106"/>
      <c r="N35" s="87"/>
      <c r="O35" s="88"/>
      <c r="T35" s="106">
        <f t="shared" si="8"/>
        <v>0</v>
      </c>
      <c r="U35" s="106">
        <f t="shared" si="9"/>
        <v>0</v>
      </c>
      <c r="V35" s="87">
        <f t="shared" si="11"/>
        <v>4</v>
      </c>
      <c r="W35" s="87">
        <f t="shared" si="11"/>
        <v>7</v>
      </c>
      <c r="X35" s="97">
        <f t="shared" si="10"/>
        <v>3</v>
      </c>
    </row>
    <row r="36" spans="1:24" s="97" customFormat="1" ht="36" customHeight="1" thickBot="1">
      <c r="A36" s="89"/>
      <c r="B36" s="98">
        <v>13</v>
      </c>
      <c r="C36" s="99"/>
      <c r="D36" s="100"/>
      <c r="E36" s="101"/>
      <c r="F36" s="102"/>
      <c r="G36" s="102"/>
      <c r="H36" s="103"/>
      <c r="I36" s="104"/>
      <c r="J36" s="105"/>
      <c r="K36" s="106"/>
      <c r="L36" s="106"/>
      <c r="M36" s="106"/>
      <c r="N36" s="87"/>
      <c r="O36" s="88"/>
      <c r="T36" s="106">
        <f t="shared" si="8"/>
        <v>0</v>
      </c>
      <c r="U36" s="106">
        <f t="shared" si="9"/>
        <v>0</v>
      </c>
      <c r="V36" s="87">
        <f t="shared" si="11"/>
        <v>4</v>
      </c>
      <c r="W36" s="87">
        <f t="shared" si="11"/>
        <v>7</v>
      </c>
      <c r="X36" s="97">
        <f t="shared" si="10"/>
        <v>3</v>
      </c>
    </row>
    <row r="37" spans="1:24" s="97" customFormat="1" ht="36" customHeight="1" thickBot="1">
      <c r="A37" s="89"/>
      <c r="B37" s="98">
        <v>14</v>
      </c>
      <c r="C37" s="99"/>
      <c r="D37" s="100"/>
      <c r="E37" s="101"/>
      <c r="F37" s="102"/>
      <c r="G37" s="102"/>
      <c r="H37" s="103"/>
      <c r="I37" s="104"/>
      <c r="J37" s="105"/>
      <c r="K37" s="106"/>
      <c r="L37" s="106"/>
      <c r="M37" s="106"/>
      <c r="N37" s="87"/>
      <c r="O37" s="88"/>
      <c r="T37" s="106">
        <f t="shared" si="8"/>
        <v>0</v>
      </c>
      <c r="U37" s="106">
        <f t="shared" si="9"/>
        <v>0</v>
      </c>
      <c r="V37" s="87">
        <f t="shared" si="11"/>
        <v>4</v>
      </c>
      <c r="W37" s="87">
        <f t="shared" si="11"/>
        <v>7</v>
      </c>
      <c r="X37" s="97">
        <f t="shared" si="10"/>
        <v>3</v>
      </c>
    </row>
    <row r="38" spans="1:24" s="97" customFormat="1" ht="36" customHeight="1" thickBot="1">
      <c r="A38" s="89"/>
      <c r="B38" s="98">
        <v>15</v>
      </c>
      <c r="C38" s="99"/>
      <c r="D38" s="100"/>
      <c r="E38" s="101"/>
      <c r="F38" s="102"/>
      <c r="G38" s="102"/>
      <c r="H38" s="103"/>
      <c r="I38" s="104"/>
      <c r="J38" s="105"/>
      <c r="K38" s="106"/>
      <c r="L38" s="106"/>
      <c r="M38" s="106"/>
      <c r="N38" s="87"/>
      <c r="O38" s="88"/>
      <c r="T38" s="106">
        <f t="shared" si="8"/>
        <v>0</v>
      </c>
      <c r="U38" s="106">
        <f t="shared" si="9"/>
        <v>0</v>
      </c>
      <c r="V38" s="87">
        <f t="shared" si="11"/>
        <v>4</v>
      </c>
      <c r="W38" s="87">
        <f t="shared" si="11"/>
        <v>7</v>
      </c>
      <c r="X38" s="97">
        <f t="shared" si="10"/>
        <v>3</v>
      </c>
    </row>
    <row r="39" spans="1:24" s="97" customFormat="1" ht="36" customHeight="1" thickBot="1">
      <c r="A39" s="89"/>
      <c r="B39" s="98">
        <v>16</v>
      </c>
      <c r="C39" s="99"/>
      <c r="D39" s="100"/>
      <c r="E39" s="101"/>
      <c r="F39" s="102"/>
      <c r="G39" s="102"/>
      <c r="H39" s="103"/>
      <c r="I39" s="104"/>
      <c r="J39" s="105"/>
      <c r="K39" s="106"/>
      <c r="L39" s="106"/>
      <c r="M39" s="106"/>
      <c r="N39" s="87"/>
      <c r="O39" s="88"/>
      <c r="T39" s="106">
        <f t="shared" si="8"/>
        <v>0</v>
      </c>
      <c r="U39" s="106">
        <f t="shared" si="9"/>
        <v>0</v>
      </c>
      <c r="V39" s="87">
        <f t="shared" si="11"/>
        <v>4</v>
      </c>
      <c r="W39" s="87">
        <f t="shared" si="11"/>
        <v>7</v>
      </c>
      <c r="X39" s="97">
        <f t="shared" si="10"/>
        <v>3</v>
      </c>
    </row>
    <row r="40" spans="1:24" s="97" customFormat="1" ht="36" customHeight="1" thickBot="1">
      <c r="A40" s="89"/>
      <c r="B40" s="98">
        <v>17</v>
      </c>
      <c r="C40" s="99"/>
      <c r="D40" s="100"/>
      <c r="E40" s="101"/>
      <c r="F40" s="102"/>
      <c r="G40" s="102"/>
      <c r="H40" s="103"/>
      <c r="I40" s="107"/>
      <c r="J40" s="105"/>
      <c r="K40" s="106"/>
      <c r="L40" s="106"/>
      <c r="M40" s="106"/>
      <c r="N40" s="87"/>
      <c r="O40" s="88"/>
      <c r="T40" s="106">
        <f t="shared" si="8"/>
        <v>0</v>
      </c>
      <c r="U40" s="106">
        <f t="shared" si="9"/>
        <v>0</v>
      </c>
      <c r="V40" s="87">
        <f t="shared" si="11"/>
        <v>4</v>
      </c>
      <c r="W40" s="87">
        <f t="shared" si="11"/>
        <v>7</v>
      </c>
      <c r="X40" s="97">
        <f t="shared" si="10"/>
        <v>3</v>
      </c>
    </row>
    <row r="41" spans="1:24" s="97" customFormat="1" ht="36" customHeight="1" thickBot="1">
      <c r="A41" s="89"/>
      <c r="B41" s="98">
        <v>18</v>
      </c>
      <c r="C41" s="99"/>
      <c r="D41" s="100"/>
      <c r="E41" s="101"/>
      <c r="F41" s="102"/>
      <c r="G41" s="102"/>
      <c r="H41" s="103"/>
      <c r="I41" s="107"/>
      <c r="J41" s="105"/>
      <c r="K41" s="106"/>
      <c r="L41" s="106"/>
      <c r="M41" s="106"/>
      <c r="N41" s="87"/>
      <c r="O41" s="88"/>
      <c r="T41" s="106">
        <f t="shared" si="8"/>
        <v>0</v>
      </c>
      <c r="U41" s="106">
        <f t="shared" si="9"/>
        <v>0</v>
      </c>
      <c r="V41" s="87">
        <f t="shared" si="11"/>
        <v>4</v>
      </c>
      <c r="W41" s="87">
        <f t="shared" si="11"/>
        <v>7</v>
      </c>
      <c r="X41" s="97">
        <f t="shared" si="10"/>
        <v>3</v>
      </c>
    </row>
    <row r="42" spans="1:24" s="97" customFormat="1" ht="36" customHeight="1" thickBot="1">
      <c r="A42" s="89"/>
      <c r="B42" s="98">
        <v>19</v>
      </c>
      <c r="C42" s="99"/>
      <c r="D42" s="100"/>
      <c r="E42" s="101"/>
      <c r="F42" s="102"/>
      <c r="G42" s="102"/>
      <c r="H42" s="103"/>
      <c r="I42" s="107"/>
      <c r="J42" s="105"/>
      <c r="K42" s="106"/>
      <c r="L42" s="106"/>
      <c r="M42" s="106"/>
      <c r="N42" s="87"/>
      <c r="O42" s="88"/>
      <c r="T42" s="106">
        <f t="shared" si="8"/>
        <v>0</v>
      </c>
      <c r="U42" s="106">
        <f t="shared" si="9"/>
        <v>0</v>
      </c>
      <c r="V42" s="87">
        <f>SUM(V41,T42)</f>
        <v>4</v>
      </c>
      <c r="W42" s="87">
        <f>SUM(W41,U42)</f>
        <v>7</v>
      </c>
      <c r="X42" s="97">
        <f t="shared" si="10"/>
        <v>3</v>
      </c>
    </row>
    <row r="43" spans="1:24" s="97" customFormat="1" ht="36" customHeight="1" thickBot="1">
      <c r="A43" s="89"/>
      <c r="B43" s="98">
        <v>20</v>
      </c>
      <c r="C43" s="99"/>
      <c r="D43" s="100"/>
      <c r="E43" s="101"/>
      <c r="F43" s="102"/>
      <c r="G43" s="102"/>
      <c r="H43" s="103"/>
      <c r="I43" s="107"/>
      <c r="J43" s="105"/>
      <c r="K43" s="108"/>
      <c r="L43" s="108"/>
      <c r="M43" s="108"/>
      <c r="N43" s="109"/>
      <c r="O43" s="110"/>
      <c r="T43" s="106">
        <f t="shared" si="8"/>
        <v>0</v>
      </c>
      <c r="U43" s="106">
        <f t="shared" si="9"/>
        <v>0</v>
      </c>
      <c r="V43" s="87">
        <f>SUM(V42,T43)</f>
        <v>4</v>
      </c>
      <c r="W43" s="87">
        <f>SUM(W42,U43)</f>
        <v>7</v>
      </c>
      <c r="X43" s="97">
        <f t="shared" si="10"/>
        <v>3</v>
      </c>
    </row>
    <row r="44" spans="1:24">
      <c r="C44" s="83"/>
    </row>
  </sheetData>
  <mergeCells count="37">
    <mergeCell ref="E43:H43"/>
    <mergeCell ref="E37:H37"/>
    <mergeCell ref="E38:H38"/>
    <mergeCell ref="E39:H39"/>
    <mergeCell ref="E40:H40"/>
    <mergeCell ref="E41:H41"/>
    <mergeCell ref="E42:H42"/>
    <mergeCell ref="E31:H31"/>
    <mergeCell ref="E32:H32"/>
    <mergeCell ref="E33:H33"/>
    <mergeCell ref="E34:H34"/>
    <mergeCell ref="E35:H35"/>
    <mergeCell ref="E36:H36"/>
    <mergeCell ref="E25:H25"/>
    <mergeCell ref="E26:H26"/>
    <mergeCell ref="E27:H27"/>
    <mergeCell ref="E28:H28"/>
    <mergeCell ref="E29:H29"/>
    <mergeCell ref="E30:H30"/>
    <mergeCell ref="C20:D20"/>
    <mergeCell ref="E20:G20"/>
    <mergeCell ref="J20:K20"/>
    <mergeCell ref="L20:N20"/>
    <mergeCell ref="E23:H23"/>
    <mergeCell ref="E24:H24"/>
    <mergeCell ref="E6:F6"/>
    <mergeCell ref="G6:H6"/>
    <mergeCell ref="K6:L6"/>
    <mergeCell ref="M6:N6"/>
    <mergeCell ref="D19:G19"/>
    <mergeCell ref="K19:N19"/>
    <mergeCell ref="E3:F3"/>
    <mergeCell ref="G3:H3"/>
    <mergeCell ref="J3:M3"/>
    <mergeCell ref="E4:F4"/>
    <mergeCell ref="G4:H4"/>
    <mergeCell ref="J4:M4"/>
  </mergeCells>
  <conditionalFormatting sqref="I8:J19 B8:C19">
    <cfRule type="cellIs" dxfId="64" priority="8" operator="equal">
      <formula>0</formula>
    </cfRule>
  </conditionalFormatting>
  <conditionalFormatting sqref="C6 J6">
    <cfRule type="cellIs" dxfId="63" priority="7" stopIfTrue="1" operator="equal">
      <formula>"Purple Heys"</formula>
    </cfRule>
  </conditionalFormatting>
  <conditionalFormatting sqref="C6 J6">
    <cfRule type="cellIs" dxfId="62" priority="1" stopIfTrue="1" operator="equal">
      <formula>"Retribution"</formula>
    </cfRule>
    <cfRule type="cellIs" dxfId="61" priority="2" stopIfTrue="1" operator="equal">
      <formula>"Golden Panthers"</formula>
    </cfRule>
    <cfRule type="cellIs" dxfId="60" priority="3" stopIfTrue="1" operator="equal">
      <formula>"Blue Storm"</formula>
    </cfRule>
    <cfRule type="cellIs" dxfId="59" priority="4" stopIfTrue="1" operator="equal">
      <formula>"The Green Machine"</formula>
    </cfRule>
    <cfRule type="cellIs" dxfId="58" priority="5" stopIfTrue="1" operator="equal">
      <formula>"Red Light District"</formula>
    </cfRule>
    <cfRule type="cellIs" dxfId="57" priority="6" stopIfTrue="1" operator="equal">
      <formula>"Slashing Pumpkins"</formula>
    </cfRule>
  </conditionalFormatting>
  <pageMargins left="0.7" right="0.7" top="0.75" bottom="0.75" header="0.3" footer="0.3"/>
  <pageSetup scale="54" orientation="portrait" blackAndWhite="1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2">
    <pageSetUpPr fitToPage="1"/>
  </sheetPr>
  <dimension ref="A1:Y44"/>
  <sheetViews>
    <sheetView zoomScale="50" zoomScaleNormal="50" workbookViewId="0">
      <selection activeCell="K19" sqref="K19:N19"/>
    </sheetView>
  </sheetViews>
  <sheetFormatPr defaultRowHeight="14.4"/>
  <cols>
    <col min="1" max="1" width="3.6640625" style="1" customWidth="1"/>
    <col min="2" max="2" width="12.5546875" customWidth="1"/>
    <col min="3" max="3" width="31.33203125" style="4" customWidth="1"/>
    <col min="4" max="4" width="14.6640625" customWidth="1"/>
    <col min="5" max="8" width="4.6640625" customWidth="1"/>
    <col min="9" max="9" width="16.109375" customWidth="1"/>
    <col min="10" max="10" width="37.109375" customWidth="1"/>
    <col min="11" max="11" width="14.6640625" customWidth="1"/>
    <col min="12" max="15" width="4.6640625" customWidth="1"/>
    <col min="18" max="18" width="2.88671875" customWidth="1"/>
    <col min="21" max="21" width="14.6640625" style="5" bestFit="1" customWidth="1"/>
  </cols>
  <sheetData>
    <row r="1" spans="1:24" ht="25.8">
      <c r="C1" s="2" t="s">
        <v>0</v>
      </c>
      <c r="D1" s="3">
        <v>4</v>
      </c>
      <c r="F1" s="4">
        <f>SUM(G6,M6)</f>
        <v>8</v>
      </c>
      <c r="G1" s="4" t="str">
        <f>IF(F1&lt;&gt;F2,"MISSED GOAL","")</f>
        <v/>
      </c>
      <c r="H1" s="4"/>
      <c r="I1" s="4"/>
    </row>
    <row r="2" spans="1:24" ht="15" thickBot="1">
      <c r="F2" s="6">
        <f>C22</f>
        <v>8</v>
      </c>
      <c r="G2" s="4"/>
      <c r="H2" s="4"/>
      <c r="I2" s="4"/>
    </row>
    <row r="3" spans="1:24" ht="26.4" customHeight="1" thickBot="1">
      <c r="B3" s="7" t="s">
        <v>1</v>
      </c>
      <c r="C3" s="8">
        <v>42267</v>
      </c>
      <c r="D3" s="9" t="s">
        <v>2</v>
      </c>
      <c r="E3" s="10">
        <v>6</v>
      </c>
      <c r="F3" s="11"/>
      <c r="G3" s="12" t="s">
        <v>3</v>
      </c>
      <c r="H3" s="13"/>
      <c r="I3" s="14" t="s">
        <v>4</v>
      </c>
      <c r="J3" s="15"/>
      <c r="K3" s="16"/>
      <c r="L3" s="16"/>
      <c r="M3" s="16"/>
      <c r="N3" s="17"/>
      <c r="O3" s="18"/>
    </row>
    <row r="4" spans="1:24" ht="26.4" customHeight="1" thickBot="1">
      <c r="B4" s="19" t="s">
        <v>5</v>
      </c>
      <c r="C4" s="20"/>
      <c r="D4" s="21" t="s">
        <v>6</v>
      </c>
      <c r="E4" s="22"/>
      <c r="F4" s="23"/>
      <c r="G4" s="24">
        <f>D1</f>
        <v>4</v>
      </c>
      <c r="H4" s="25"/>
      <c r="I4" s="26"/>
      <c r="J4" s="27"/>
      <c r="K4" s="28"/>
      <c r="L4" s="28"/>
      <c r="M4" s="28"/>
      <c r="N4" s="26"/>
      <c r="O4" s="29"/>
    </row>
    <row r="5" spans="1:24" s="36" customFormat="1" ht="43.2" customHeight="1" thickBot="1">
      <c r="A5" s="30"/>
      <c r="B5" s="31"/>
      <c r="C5" s="32" t="s">
        <v>7</v>
      </c>
      <c r="D5" s="33" t="str">
        <f>CONCATENATE(C6," Numbers")</f>
        <v>Golden Panthers Numbers</v>
      </c>
      <c r="E5" s="33"/>
      <c r="F5" s="33"/>
      <c r="G5" s="34"/>
      <c r="H5" s="33"/>
      <c r="I5" s="33" t="s">
        <v>8</v>
      </c>
      <c r="J5" s="33" t="s">
        <v>9</v>
      </c>
      <c r="K5" s="33" t="str">
        <f>CONCATENATE(J6," Numbers")</f>
        <v>Retribution Numbers</v>
      </c>
      <c r="L5" s="33"/>
      <c r="M5" s="33"/>
      <c r="N5" s="33"/>
      <c r="O5" s="35"/>
      <c r="U5" s="37"/>
    </row>
    <row r="6" spans="1:24" ht="31.95" customHeight="1" thickBot="1">
      <c r="B6" s="38" t="s">
        <v>10</v>
      </c>
      <c r="C6" s="39" t="s">
        <v>40</v>
      </c>
      <c r="D6" s="17"/>
      <c r="E6" s="40" t="s">
        <v>11</v>
      </c>
      <c r="F6" s="41"/>
      <c r="G6" s="42">
        <f>IF(COUNTBLANK(D8:D18)&lt;&gt;11,SUM(E8:E18),"")</f>
        <v>3</v>
      </c>
      <c r="H6" s="43"/>
      <c r="I6" s="38" t="s">
        <v>12</v>
      </c>
      <c r="J6" s="39" t="s">
        <v>8</v>
      </c>
      <c r="K6" s="40" t="s">
        <v>11</v>
      </c>
      <c r="L6" s="41"/>
      <c r="M6" s="42">
        <f>IF(COUNTBLANK(K8:K18)&lt;&gt;11,SUM(L8:L18),"")</f>
        <v>5</v>
      </c>
      <c r="N6" s="43"/>
      <c r="O6" s="18"/>
    </row>
    <row r="7" spans="1:24">
      <c r="B7" s="44" t="s">
        <v>14</v>
      </c>
      <c r="C7" s="45" t="s">
        <v>15</v>
      </c>
      <c r="D7" s="46" t="s">
        <v>16</v>
      </c>
      <c r="E7" s="47" t="s">
        <v>17</v>
      </c>
      <c r="F7" s="47" t="s">
        <v>18</v>
      </c>
      <c r="G7" s="47" t="s">
        <v>19</v>
      </c>
      <c r="H7" s="48" t="s">
        <v>20</v>
      </c>
      <c r="I7" s="49" t="s">
        <v>14</v>
      </c>
      <c r="J7" s="45" t="s">
        <v>15</v>
      </c>
      <c r="K7" s="45" t="s">
        <v>16</v>
      </c>
      <c r="L7" s="47" t="s">
        <v>17</v>
      </c>
      <c r="M7" s="47" t="s">
        <v>21</v>
      </c>
      <c r="N7" s="48" t="s">
        <v>19</v>
      </c>
      <c r="O7" s="48" t="s">
        <v>20</v>
      </c>
    </row>
    <row r="8" spans="1:24" ht="23.4">
      <c r="A8" s="50">
        <v>1</v>
      </c>
      <c r="B8" s="51">
        <f>HLOOKUP(D$5,[1]Teams!$C$4:$AG$16,2,FALSE)</f>
        <v>51</v>
      </c>
      <c r="C8" s="52" t="str">
        <f>HLOOKUP(C$6,[1]Teams!C$4:AF$20,2,FALSE)</f>
        <v>Vince MacDonald</v>
      </c>
      <c r="D8" s="53" t="s">
        <v>22</v>
      </c>
      <c r="E8" s="54">
        <f t="shared" ref="E8:E18" si="0">IF(D8&lt;&gt;"",COUNTIF(goals,$B8),"")</f>
        <v>2</v>
      </c>
      <c r="F8" s="54">
        <f t="shared" ref="F8:F18" si="1">IF(D8&lt;&gt;"",COUNTIF(firsts,$B8),"")</f>
        <v>0</v>
      </c>
      <c r="G8" s="54">
        <f t="shared" ref="G8:G18" si="2">IF(D8&lt;&gt;"",COUNTIF(seconds,$B8),"")</f>
        <v>0</v>
      </c>
      <c r="H8" s="55">
        <f t="shared" ref="H8:H18" si="3">IF(D8&lt;&gt;"",SUM(E8:G8),"")</f>
        <v>2</v>
      </c>
      <c r="I8" s="56">
        <f>HLOOKUP(K$5,[1]Teams!$C$4:$AG$16,2,FALSE)</f>
        <v>71</v>
      </c>
      <c r="J8" s="52" t="str">
        <f>HLOOKUP(J$6,[1]Teams!C$4:AO$20,2,FALSE)</f>
        <v>Marc Guitard</v>
      </c>
      <c r="K8" s="57" t="s">
        <v>22</v>
      </c>
      <c r="L8" s="54">
        <f t="shared" ref="L8:L17" si="4">IF(K8&lt;&gt;"",COUNTIF(goals,$I8),"")</f>
        <v>0</v>
      </c>
      <c r="M8" s="54">
        <f t="shared" ref="M8:M17" si="5">IF(K8&lt;&gt;"",COUNTIF(firsts,$I8),"")</f>
        <v>1</v>
      </c>
      <c r="N8" s="54">
        <f t="shared" ref="N8:N17" si="6">IF(K8&lt;&gt;"",COUNTIF(seconds,$I8),"")</f>
        <v>0</v>
      </c>
      <c r="O8" s="55">
        <f t="shared" ref="O8:O18" si="7">IF(K8&lt;&gt;"",SUM(L8:N8),"")</f>
        <v>1</v>
      </c>
    </row>
    <row r="9" spans="1:24" ht="23.4">
      <c r="A9" s="50">
        <v>2</v>
      </c>
      <c r="B9" s="51">
        <f>HLOOKUP(D$5,[1]Teams!$C$4:$AG$16,4,FALSE)</f>
        <v>52</v>
      </c>
      <c r="C9" s="52" t="str">
        <f>HLOOKUP(C$6,[1]Teams!C$4:AF$20,4,FALSE)</f>
        <v>Chris Benoit</v>
      </c>
      <c r="D9" s="53" t="s">
        <v>22</v>
      </c>
      <c r="E9" s="54">
        <f t="shared" si="0"/>
        <v>0</v>
      </c>
      <c r="F9" s="54">
        <f t="shared" si="1"/>
        <v>0</v>
      </c>
      <c r="G9" s="54">
        <f t="shared" si="2"/>
        <v>0</v>
      </c>
      <c r="H9" s="55">
        <f t="shared" si="3"/>
        <v>0</v>
      </c>
      <c r="I9" s="56">
        <f>HLOOKUP(K$5,[1]Teams!$C$4:$AG$16,4,FALSE)</f>
        <v>72</v>
      </c>
      <c r="J9" s="52" t="str">
        <f>HLOOKUP(J$6,[1]Teams!C$4:AO$20,4,FALSE)</f>
        <v>Aaron Cornish</v>
      </c>
      <c r="K9" s="57" t="s">
        <v>22</v>
      </c>
      <c r="L9" s="54">
        <f t="shared" si="4"/>
        <v>1</v>
      </c>
      <c r="M9" s="54">
        <f t="shared" si="5"/>
        <v>0</v>
      </c>
      <c r="N9" s="54">
        <f t="shared" si="6"/>
        <v>0</v>
      </c>
      <c r="O9" s="55">
        <f t="shared" si="7"/>
        <v>1</v>
      </c>
    </row>
    <row r="10" spans="1:24" ht="23.4">
      <c r="A10" s="50">
        <v>3</v>
      </c>
      <c r="B10" s="51">
        <f>HLOOKUP(D$5,[1]Teams!$C$4:$AG$16,5,FALSE)</f>
        <v>53</v>
      </c>
      <c r="C10" s="52" t="str">
        <f>HLOOKUP(C$6,[1]Teams!C$4:AF$20,5,FALSE)</f>
        <v>Douglas Taylor</v>
      </c>
      <c r="D10" s="53" t="s">
        <v>22</v>
      </c>
      <c r="E10" s="54">
        <f t="shared" si="0"/>
        <v>0</v>
      </c>
      <c r="F10" s="54">
        <f t="shared" si="1"/>
        <v>1</v>
      </c>
      <c r="G10" s="54">
        <f t="shared" si="2"/>
        <v>0</v>
      </c>
      <c r="H10" s="55">
        <f t="shared" si="3"/>
        <v>1</v>
      </c>
      <c r="I10" s="56">
        <f>HLOOKUP(K$5,[1]Teams!$C$4:$AG$16,5,FALSE)</f>
        <v>73</v>
      </c>
      <c r="J10" s="52" t="str">
        <f>HLOOKUP(J$6,[1]Teams!C$4:AO$20,5,FALSE)</f>
        <v>Brian Kelly</v>
      </c>
      <c r="K10" s="57" t="s">
        <v>22</v>
      </c>
      <c r="L10" s="54">
        <f t="shared" si="4"/>
        <v>0</v>
      </c>
      <c r="M10" s="54">
        <f t="shared" si="5"/>
        <v>1</v>
      </c>
      <c r="N10" s="54">
        <f t="shared" si="6"/>
        <v>0</v>
      </c>
      <c r="O10" s="55">
        <f t="shared" si="7"/>
        <v>1</v>
      </c>
    </row>
    <row r="11" spans="1:24" ht="23.4">
      <c r="A11" s="50">
        <v>4</v>
      </c>
      <c r="B11" s="51">
        <f>HLOOKUP(D$5,[1]Teams!$C$4:$AG$16,6,FALSE)</f>
        <v>54</v>
      </c>
      <c r="C11" s="52" t="str">
        <f>HLOOKUP(C$6,[1]Teams!C$4:AF$20,6,FALSE)</f>
        <v>Ian LaPointe</v>
      </c>
      <c r="D11" s="53"/>
      <c r="E11" s="54" t="str">
        <f t="shared" si="0"/>
        <v/>
      </c>
      <c r="F11" s="54" t="str">
        <f t="shared" si="1"/>
        <v/>
      </c>
      <c r="G11" s="54" t="str">
        <f t="shared" si="2"/>
        <v/>
      </c>
      <c r="H11" s="55" t="str">
        <f t="shared" si="3"/>
        <v/>
      </c>
      <c r="I11" s="56">
        <f>HLOOKUP(K$5,[1]Teams!$C$4:$AG$16,6,FALSE)</f>
        <v>75</v>
      </c>
      <c r="J11" s="52" t="str">
        <f>HLOOKUP(J$6,[1]Teams!C$4:AO$20,6,FALSE)</f>
        <v>Denis Loubert</v>
      </c>
      <c r="K11" s="57" t="s">
        <v>22</v>
      </c>
      <c r="L11" s="54">
        <f t="shared" si="4"/>
        <v>0</v>
      </c>
      <c r="M11" s="54">
        <f t="shared" si="5"/>
        <v>0</v>
      </c>
      <c r="N11" s="54">
        <f t="shared" si="6"/>
        <v>0</v>
      </c>
      <c r="O11" s="55">
        <f t="shared" si="7"/>
        <v>0</v>
      </c>
    </row>
    <row r="12" spans="1:24" ht="23.4">
      <c r="A12" s="50">
        <v>5</v>
      </c>
      <c r="B12" s="51">
        <f>HLOOKUP(D$5,[1]Teams!$C$4:$AG$16,7,FALSE)</f>
        <v>55</v>
      </c>
      <c r="C12" s="52" t="str">
        <f>HLOOKUP(C$6,[1]Teams!C$4:AF$20,7,FALSE)</f>
        <v>Ian Stevens</v>
      </c>
      <c r="D12" s="53" t="s">
        <v>22</v>
      </c>
      <c r="E12" s="54">
        <f t="shared" si="0"/>
        <v>1</v>
      </c>
      <c r="F12" s="54">
        <f t="shared" si="1"/>
        <v>0</v>
      </c>
      <c r="G12" s="54">
        <f t="shared" si="2"/>
        <v>1</v>
      </c>
      <c r="H12" s="55">
        <f t="shared" si="3"/>
        <v>2</v>
      </c>
      <c r="I12" s="56">
        <f>HLOOKUP(K$5,[1]Teams!$C$4:$AG$16,7,FALSE)</f>
        <v>76</v>
      </c>
      <c r="J12" s="52" t="str">
        <f>HLOOKUP(J$6,[1]Teams!C$4:AO$20,7,FALSE)</f>
        <v>Dwayne Johnson</v>
      </c>
      <c r="K12" s="57" t="s">
        <v>22</v>
      </c>
      <c r="L12" s="54">
        <f t="shared" si="4"/>
        <v>1</v>
      </c>
      <c r="M12" s="54">
        <f t="shared" si="5"/>
        <v>0</v>
      </c>
      <c r="N12" s="54">
        <f t="shared" si="6"/>
        <v>0</v>
      </c>
      <c r="O12" s="55">
        <f t="shared" si="7"/>
        <v>1</v>
      </c>
    </row>
    <row r="13" spans="1:24" ht="23.4">
      <c r="A13" s="50">
        <v>6</v>
      </c>
      <c r="B13" s="51">
        <f>HLOOKUP(D$5,[1]Teams!$C$4:$AG$16,8,FALSE)</f>
        <v>56</v>
      </c>
      <c r="C13" s="52" t="str">
        <f>HLOOKUP(C$6,[1]Teams!C$4:AF$20,8,FALSE)</f>
        <v>Josh Sewell</v>
      </c>
      <c r="D13" s="53" t="s">
        <v>22</v>
      </c>
      <c r="E13" s="54">
        <f t="shared" si="0"/>
        <v>0</v>
      </c>
      <c r="F13" s="54">
        <f t="shared" si="1"/>
        <v>0</v>
      </c>
      <c r="G13" s="54">
        <f t="shared" si="2"/>
        <v>0</v>
      </c>
      <c r="H13" s="55">
        <f t="shared" si="3"/>
        <v>0</v>
      </c>
      <c r="I13" s="56">
        <f>HLOOKUP(K$5,[1]Teams!$C$4:$AG$16,8,FALSE)</f>
        <v>77</v>
      </c>
      <c r="J13" s="52" t="str">
        <f>HLOOKUP(J$6,[1]Teams!C$4:AO$20,8,FALSE)</f>
        <v>Ray Chase</v>
      </c>
      <c r="K13" s="57" t="s">
        <v>22</v>
      </c>
      <c r="L13" s="54">
        <f t="shared" si="4"/>
        <v>2</v>
      </c>
      <c r="M13" s="54">
        <f t="shared" si="5"/>
        <v>1</v>
      </c>
      <c r="N13" s="54">
        <f t="shared" si="6"/>
        <v>1</v>
      </c>
      <c r="O13" s="55">
        <f t="shared" si="7"/>
        <v>4</v>
      </c>
    </row>
    <row r="14" spans="1:24" ht="23.4">
      <c r="A14" s="50">
        <v>7</v>
      </c>
      <c r="B14" s="51">
        <f>HLOOKUP(D$5,[1]Teams!$C$4:$AG$16,9,FALSE)</f>
        <v>58</v>
      </c>
      <c r="C14" s="52" t="str">
        <f>HLOOKUP(C$6,[1]Teams!C$4:AF$20,9,FALSE)</f>
        <v>Travis Muxworthy</v>
      </c>
      <c r="D14" s="53" t="s">
        <v>22</v>
      </c>
      <c r="E14" s="54">
        <f t="shared" si="0"/>
        <v>0</v>
      </c>
      <c r="F14" s="54">
        <f t="shared" si="1"/>
        <v>0</v>
      </c>
      <c r="G14" s="54">
        <f t="shared" si="2"/>
        <v>0</v>
      </c>
      <c r="H14" s="55">
        <f t="shared" si="3"/>
        <v>0</v>
      </c>
      <c r="I14" s="56">
        <f>HLOOKUP(K$5,[1]Teams!$C$4:$AG$16,9,FALSE)</f>
        <v>78</v>
      </c>
      <c r="J14" s="52" t="str">
        <f>HLOOKUP(J$6,[1]Teams!C$4:AO$20,9,FALSE)</f>
        <v>Rene Pitre</v>
      </c>
      <c r="K14" s="57" t="s">
        <v>22</v>
      </c>
      <c r="L14" s="54">
        <f t="shared" si="4"/>
        <v>1</v>
      </c>
      <c r="M14" s="54">
        <f t="shared" si="5"/>
        <v>1</v>
      </c>
      <c r="N14" s="54">
        <f t="shared" si="6"/>
        <v>0</v>
      </c>
      <c r="O14" s="55">
        <f t="shared" si="7"/>
        <v>2</v>
      </c>
      <c r="V14" s="5"/>
      <c r="W14" s="5"/>
      <c r="X14" s="5"/>
    </row>
    <row r="15" spans="1:24" ht="23.4">
      <c r="A15" s="50">
        <v>8</v>
      </c>
      <c r="B15" s="51">
        <f>HLOOKUP(D$5,[1]Teams!$C$4:$AG$16,10,FALSE)</f>
        <v>0</v>
      </c>
      <c r="C15" s="52">
        <f>HLOOKUP(C$6,[1]Teams!C$4:AF$20,10,FALSE)</f>
        <v>0</v>
      </c>
      <c r="D15" s="53" t="s">
        <v>22</v>
      </c>
      <c r="E15" s="54">
        <f t="shared" si="0"/>
        <v>0</v>
      </c>
      <c r="F15" s="54">
        <f t="shared" si="1"/>
        <v>0</v>
      </c>
      <c r="G15" s="54">
        <f t="shared" si="2"/>
        <v>0</v>
      </c>
      <c r="H15" s="55">
        <f t="shared" si="3"/>
        <v>0</v>
      </c>
      <c r="I15" s="56">
        <f>HLOOKUP(K$5,[1]Teams!$C$4:$AG$16,10,FALSE)</f>
        <v>0</v>
      </c>
      <c r="J15" s="52">
        <f>HLOOKUP(J$6,[1]Teams!C$4:AO$20,10,FALSE)</f>
        <v>0</v>
      </c>
      <c r="K15" s="57" t="s">
        <v>22</v>
      </c>
      <c r="L15" s="54">
        <f t="shared" si="4"/>
        <v>0</v>
      </c>
      <c r="M15" s="54">
        <f t="shared" si="5"/>
        <v>0</v>
      </c>
      <c r="N15" s="54">
        <f t="shared" si="6"/>
        <v>0</v>
      </c>
      <c r="O15" s="55">
        <f t="shared" si="7"/>
        <v>0</v>
      </c>
      <c r="V15" s="5"/>
      <c r="W15" s="5"/>
      <c r="X15" s="5"/>
    </row>
    <row r="16" spans="1:24" ht="21">
      <c r="A16" s="50">
        <v>9</v>
      </c>
      <c r="B16" s="51">
        <v>95</v>
      </c>
      <c r="C16" s="58"/>
      <c r="D16" s="53"/>
      <c r="E16" s="54" t="str">
        <f t="shared" si="0"/>
        <v/>
      </c>
      <c r="F16" s="54" t="str">
        <f t="shared" si="1"/>
        <v/>
      </c>
      <c r="G16" s="54" t="str">
        <f t="shared" si="2"/>
        <v/>
      </c>
      <c r="H16" s="55" t="str">
        <f t="shared" si="3"/>
        <v/>
      </c>
      <c r="I16" s="56">
        <v>99</v>
      </c>
      <c r="J16" s="58"/>
      <c r="K16" s="57"/>
      <c r="L16" s="54" t="str">
        <f t="shared" si="4"/>
        <v/>
      </c>
      <c r="M16" s="54" t="str">
        <f t="shared" si="5"/>
        <v/>
      </c>
      <c r="N16" s="54" t="str">
        <f t="shared" si="6"/>
        <v/>
      </c>
      <c r="O16" s="55" t="str">
        <f t="shared" si="7"/>
        <v/>
      </c>
      <c r="V16" s="5"/>
      <c r="W16" s="5"/>
      <c r="X16" s="5"/>
    </row>
    <row r="17" spans="1:25" ht="21">
      <c r="A17" s="50">
        <v>10</v>
      </c>
      <c r="B17" s="51">
        <v>94</v>
      </c>
      <c r="C17" s="58"/>
      <c r="D17" s="53"/>
      <c r="E17" s="54" t="str">
        <f t="shared" si="0"/>
        <v/>
      </c>
      <c r="F17" s="54" t="str">
        <f t="shared" si="1"/>
        <v/>
      </c>
      <c r="G17" s="54" t="str">
        <f t="shared" si="2"/>
        <v/>
      </c>
      <c r="H17" s="55" t="str">
        <f t="shared" si="3"/>
        <v/>
      </c>
      <c r="I17" s="56">
        <v>98</v>
      </c>
      <c r="J17" s="58"/>
      <c r="K17" s="57"/>
      <c r="L17" s="54" t="str">
        <f t="shared" si="4"/>
        <v/>
      </c>
      <c r="M17" s="54" t="str">
        <f t="shared" si="5"/>
        <v/>
      </c>
      <c r="N17" s="54" t="str">
        <f t="shared" si="6"/>
        <v/>
      </c>
      <c r="O17" s="55" t="str">
        <f t="shared" si="7"/>
        <v/>
      </c>
      <c r="V17" s="5"/>
      <c r="W17" s="5"/>
      <c r="X17" s="5"/>
    </row>
    <row r="18" spans="1:25" ht="21.6" thickBot="1">
      <c r="A18" s="50">
        <v>11</v>
      </c>
      <c r="B18" s="51">
        <f>HLOOKUP(D$5,[1]Teams!$C$4:$AG$16,13,FALSE)</f>
        <v>0</v>
      </c>
      <c r="C18" s="58"/>
      <c r="D18" s="59"/>
      <c r="E18" s="54" t="str">
        <f t="shared" si="0"/>
        <v/>
      </c>
      <c r="F18" s="54" t="str">
        <f t="shared" si="1"/>
        <v/>
      </c>
      <c r="G18" s="54" t="str">
        <f t="shared" si="2"/>
        <v/>
      </c>
      <c r="H18" s="55" t="str">
        <f t="shared" si="3"/>
        <v/>
      </c>
      <c r="I18" s="60">
        <f>HLOOKUP(K$5,[1]Teams!$C$4:$AG$16,13,FALSE)</f>
        <v>0</v>
      </c>
      <c r="J18" s="61"/>
      <c r="K18" s="62"/>
      <c r="L18" s="63"/>
      <c r="M18" s="63"/>
      <c r="N18" s="63"/>
      <c r="O18" s="55" t="str">
        <f t="shared" si="7"/>
        <v/>
      </c>
      <c r="V18" s="5"/>
      <c r="W18" s="5"/>
      <c r="X18" s="5"/>
    </row>
    <row r="19" spans="1:25" ht="21.6" thickBot="1">
      <c r="A19" s="50">
        <v>12</v>
      </c>
      <c r="B19" s="51">
        <f>HLOOKUP(D$5,[1]Teams!$C$4:$AG$17,14,FALSE)</f>
        <v>0</v>
      </c>
      <c r="C19" s="64">
        <f>HLOOKUP(C$6,[1]Teams!C$4:AF$20,14,FALSE)</f>
        <v>0</v>
      </c>
      <c r="D19" s="65" t="s">
        <v>28</v>
      </c>
      <c r="E19" s="66"/>
      <c r="F19" s="66"/>
      <c r="G19" s="67"/>
      <c r="H19" s="68"/>
      <c r="I19" s="69">
        <f>HLOOKUP(K$5,[1]Teams!$C$4:$AG$17,14,FALSE)</f>
        <v>0</v>
      </c>
      <c r="J19" s="70">
        <f>HLOOKUP(J$6,[1]Teams!C$4:AM$20,14,FALSE)</f>
        <v>0</v>
      </c>
      <c r="K19" s="71" t="s">
        <v>28</v>
      </c>
      <c r="L19" s="72"/>
      <c r="M19" s="72"/>
      <c r="N19" s="73"/>
      <c r="O19" s="68"/>
      <c r="V19" s="5"/>
      <c r="W19" s="5"/>
      <c r="X19" s="5"/>
    </row>
    <row r="20" spans="1:25" ht="26.4" thickBot="1">
      <c r="A20" s="50">
        <v>13</v>
      </c>
      <c r="B20" s="74">
        <f>HLOOKUP(D$5,[1]Teams!$C$4:$AG$16,3,FALSE)</f>
        <v>50</v>
      </c>
      <c r="C20" s="75" t="str">
        <f>HLOOKUP(C$6,[1]Teams!C$4:AF$20,3,FALSE)</f>
        <v>Mike Bannister</v>
      </c>
      <c r="D20" s="76"/>
      <c r="E20" s="22">
        <v>7</v>
      </c>
      <c r="F20" s="77"/>
      <c r="G20" s="23"/>
      <c r="H20" s="68"/>
      <c r="I20" s="74">
        <f>HLOOKUP(K$5,[1]Teams!$C$4:$AG$16,3,FALSE)</f>
        <v>70</v>
      </c>
      <c r="J20" s="75" t="str">
        <f>HLOOKUP(J$6,[1]Teams!C$4:AO$20,3,FALSE)</f>
        <v>Rick Kent</v>
      </c>
      <c r="K20" s="76"/>
      <c r="L20" s="22"/>
      <c r="M20" s="77"/>
      <c r="N20" s="23"/>
      <c r="O20" s="68"/>
      <c r="V20" s="5"/>
      <c r="W20" s="5"/>
      <c r="X20" s="5"/>
    </row>
    <row r="21" spans="1:25" ht="30.6" customHeight="1" thickBot="1">
      <c r="A21" s="50">
        <v>14</v>
      </c>
      <c r="B21" s="78" t="str">
        <f>IF(C24&lt;&gt;"","90","")</f>
        <v>90</v>
      </c>
      <c r="C21" s="79"/>
      <c r="D21" s="80"/>
      <c r="E21" s="81"/>
      <c r="F21" s="81"/>
      <c r="G21" s="81"/>
      <c r="H21" s="82"/>
      <c r="I21" s="78">
        <v>100</v>
      </c>
      <c r="J21" s="20"/>
      <c r="K21" s="20"/>
      <c r="L21" s="83"/>
      <c r="M21" s="83"/>
      <c r="N21" s="84"/>
      <c r="O21" s="68"/>
      <c r="V21" s="5"/>
      <c r="W21" s="5"/>
      <c r="X21" s="5"/>
    </row>
    <row r="22" spans="1:25" ht="24" thickBot="1">
      <c r="B22" s="85" t="s">
        <v>30</v>
      </c>
      <c r="C22" s="86">
        <f>COUNT(goals)</f>
        <v>8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87"/>
      <c r="O22" s="88"/>
      <c r="T22" t="str">
        <f>IF(G6&gt;M6,"Winner","")</f>
        <v/>
      </c>
      <c r="U22" s="5" t="str">
        <f>IF(M6&gt;G6,"Winner","")</f>
        <v>Winner</v>
      </c>
      <c r="V22" s="5"/>
      <c r="W22" s="5"/>
      <c r="X22" s="5"/>
      <c r="Y22" t="str">
        <f>IF(ABS(G6-M6)&lt;5,"No Fluffs","FLUFFS!")</f>
        <v>No Fluffs</v>
      </c>
    </row>
    <row r="23" spans="1:25" s="97" customFormat="1" ht="36" customHeight="1" thickBot="1">
      <c r="A23" s="89"/>
      <c r="B23" s="90"/>
      <c r="C23" s="91" t="s">
        <v>31</v>
      </c>
      <c r="D23" s="92" t="s">
        <v>32</v>
      </c>
      <c r="E23" s="93" t="s">
        <v>33</v>
      </c>
      <c r="F23" s="94"/>
      <c r="G23" s="94"/>
      <c r="H23" s="95"/>
      <c r="I23" s="96" t="s">
        <v>34</v>
      </c>
      <c r="J23" s="96" t="s">
        <v>35</v>
      </c>
      <c r="K23" s="87"/>
      <c r="L23" s="87"/>
      <c r="M23" s="87"/>
      <c r="N23" s="87"/>
      <c r="O23" s="88"/>
      <c r="T23" s="87" t="s">
        <v>36</v>
      </c>
      <c r="U23" s="87" t="s">
        <v>37</v>
      </c>
      <c r="V23" s="87" t="s">
        <v>11</v>
      </c>
      <c r="W23" s="88"/>
      <c r="X23" s="97" t="s">
        <v>38</v>
      </c>
      <c r="Y23" s="97" t="s">
        <v>39</v>
      </c>
    </row>
    <row r="24" spans="1:25" s="97" customFormat="1" ht="36" customHeight="1" thickBot="1">
      <c r="A24" s="89"/>
      <c r="B24" s="98">
        <v>1</v>
      </c>
      <c r="C24" s="99">
        <v>72</v>
      </c>
      <c r="D24" s="100">
        <v>78</v>
      </c>
      <c r="E24" s="101"/>
      <c r="F24" s="102"/>
      <c r="G24" s="102"/>
      <c r="H24" s="103"/>
      <c r="I24" s="104">
        <v>0.69444444444444453</v>
      </c>
      <c r="J24" s="105"/>
      <c r="K24" s="106"/>
      <c r="L24" s="106"/>
      <c r="M24" s="106"/>
      <c r="N24" s="87"/>
      <c r="O24" s="88"/>
      <c r="T24" s="106">
        <f t="shared" ref="T24:T43" si="8">IF(AND(C24&lt;&gt;"",COUNTIF(B$8:B$18,C24)&gt;0),1,0)</f>
        <v>0</v>
      </c>
      <c r="U24" s="106">
        <f t="shared" ref="U24:U43" si="9">IF(AND(C24&lt;&gt;"",COUNTIF(I$8:I$18,C24)&gt;0),1,0)</f>
        <v>1</v>
      </c>
      <c r="V24" s="87">
        <f>T24</f>
        <v>0</v>
      </c>
      <c r="W24" s="88">
        <f>U24</f>
        <v>1</v>
      </c>
      <c r="X24" s="97">
        <f>ABS(V24-W24)</f>
        <v>1</v>
      </c>
    </row>
    <row r="25" spans="1:25" s="97" customFormat="1" ht="36" customHeight="1" thickBot="1">
      <c r="A25" s="89"/>
      <c r="B25" s="98">
        <v>2</v>
      </c>
      <c r="C25" s="99">
        <v>77</v>
      </c>
      <c r="D25" s="100">
        <v>71</v>
      </c>
      <c r="E25" s="101"/>
      <c r="F25" s="102"/>
      <c r="G25" s="102"/>
      <c r="H25" s="103"/>
      <c r="I25" s="104">
        <v>0.52430555555555558</v>
      </c>
      <c r="J25" s="105"/>
      <c r="K25" s="106"/>
      <c r="L25" s="106"/>
      <c r="M25" s="106"/>
      <c r="N25" s="87"/>
      <c r="O25" s="88"/>
      <c r="T25" s="106">
        <f t="shared" si="8"/>
        <v>0</v>
      </c>
      <c r="U25" s="106">
        <f t="shared" si="9"/>
        <v>1</v>
      </c>
      <c r="V25" s="87">
        <f>SUM(V24,T25)</f>
        <v>0</v>
      </c>
      <c r="W25" s="87">
        <f>SUM(W24,U25)</f>
        <v>2</v>
      </c>
      <c r="X25" s="97">
        <f t="shared" ref="X25:X43" si="10">ABS(V25-W25)</f>
        <v>2</v>
      </c>
    </row>
    <row r="26" spans="1:25" s="97" customFormat="1" ht="36" customHeight="1" thickBot="1">
      <c r="A26" s="89"/>
      <c r="B26" s="98">
        <v>3</v>
      </c>
      <c r="C26" s="99">
        <v>55</v>
      </c>
      <c r="D26" s="100">
        <v>50</v>
      </c>
      <c r="E26" s="101"/>
      <c r="F26" s="102"/>
      <c r="G26" s="102"/>
      <c r="H26" s="103"/>
      <c r="I26" s="104">
        <v>0.28541666666666665</v>
      </c>
      <c r="J26" s="105"/>
      <c r="K26" s="106"/>
      <c r="L26" s="106"/>
      <c r="M26" s="106"/>
      <c r="N26" s="87"/>
      <c r="O26" s="88"/>
      <c r="T26" s="106">
        <f t="shared" si="8"/>
        <v>1</v>
      </c>
      <c r="U26" s="106">
        <f t="shared" si="9"/>
        <v>0</v>
      </c>
      <c r="V26" s="87">
        <f t="shared" ref="V26:W41" si="11">SUM(V25,T26)</f>
        <v>1</v>
      </c>
      <c r="W26" s="87">
        <f t="shared" si="11"/>
        <v>2</v>
      </c>
      <c r="X26" s="97">
        <f t="shared" si="10"/>
        <v>1</v>
      </c>
    </row>
    <row r="27" spans="1:25" s="97" customFormat="1" ht="36" customHeight="1" thickBot="1">
      <c r="A27" s="89"/>
      <c r="B27" s="98">
        <v>4</v>
      </c>
      <c r="C27" s="99">
        <v>78</v>
      </c>
      <c r="D27" s="100">
        <v>73</v>
      </c>
      <c r="E27" s="101">
        <v>77</v>
      </c>
      <c r="F27" s="102"/>
      <c r="G27" s="102"/>
      <c r="H27" s="103"/>
      <c r="I27" s="104">
        <v>0.13541666666666666</v>
      </c>
      <c r="J27" s="105"/>
      <c r="K27" s="106"/>
      <c r="L27" s="106"/>
      <c r="M27" s="106"/>
      <c r="N27" s="87"/>
      <c r="O27" s="88"/>
      <c r="T27" s="106">
        <f t="shared" si="8"/>
        <v>0</v>
      </c>
      <c r="U27" s="106">
        <f t="shared" si="9"/>
        <v>1</v>
      </c>
      <c r="V27" s="87">
        <f t="shared" si="11"/>
        <v>1</v>
      </c>
      <c r="W27" s="87">
        <f t="shared" si="11"/>
        <v>3</v>
      </c>
      <c r="X27" s="97">
        <f t="shared" si="10"/>
        <v>2</v>
      </c>
    </row>
    <row r="28" spans="1:25" s="97" customFormat="1" ht="36" customHeight="1" thickBot="1">
      <c r="A28" s="89"/>
      <c r="B28" s="98">
        <v>5</v>
      </c>
      <c r="C28" s="99">
        <v>51</v>
      </c>
      <c r="D28" s="100"/>
      <c r="E28" s="101"/>
      <c r="F28" s="102"/>
      <c r="G28" s="102"/>
      <c r="H28" s="103"/>
      <c r="I28" s="104">
        <v>0.12152777777777778</v>
      </c>
      <c r="J28" s="105"/>
      <c r="K28" s="106"/>
      <c r="L28" s="106"/>
      <c r="M28" s="106"/>
      <c r="N28" s="87"/>
      <c r="O28" s="88"/>
      <c r="T28" s="106">
        <f t="shared" si="8"/>
        <v>1</v>
      </c>
      <c r="U28" s="106">
        <f t="shared" si="9"/>
        <v>0</v>
      </c>
      <c r="V28" s="87">
        <f t="shared" si="11"/>
        <v>2</v>
      </c>
      <c r="W28" s="87">
        <f t="shared" si="11"/>
        <v>3</v>
      </c>
      <c r="X28" s="97">
        <f t="shared" si="10"/>
        <v>1</v>
      </c>
    </row>
    <row r="29" spans="1:25" s="97" customFormat="1" ht="36" customHeight="1" thickBot="1">
      <c r="A29" s="89"/>
      <c r="B29" s="98">
        <v>6</v>
      </c>
      <c r="C29" s="99">
        <v>76</v>
      </c>
      <c r="D29" s="100">
        <v>77</v>
      </c>
      <c r="E29" s="101"/>
      <c r="F29" s="102"/>
      <c r="G29" s="102"/>
      <c r="H29" s="103"/>
      <c r="I29" s="104">
        <v>0.1076388888888889</v>
      </c>
      <c r="J29" s="105"/>
      <c r="K29" s="106"/>
      <c r="L29" s="106"/>
      <c r="M29" s="106"/>
      <c r="N29" s="87"/>
      <c r="O29" s="88"/>
      <c r="T29" s="106">
        <f t="shared" si="8"/>
        <v>0</v>
      </c>
      <c r="U29" s="106">
        <f t="shared" si="9"/>
        <v>1</v>
      </c>
      <c r="V29" s="87">
        <f t="shared" si="11"/>
        <v>2</v>
      </c>
      <c r="W29" s="87">
        <f t="shared" si="11"/>
        <v>4</v>
      </c>
      <c r="X29" s="97">
        <f t="shared" si="10"/>
        <v>2</v>
      </c>
    </row>
    <row r="30" spans="1:25" s="97" customFormat="1" ht="36" customHeight="1" thickBot="1">
      <c r="A30" s="89"/>
      <c r="B30" s="98">
        <v>7</v>
      </c>
      <c r="C30" s="99">
        <v>51</v>
      </c>
      <c r="D30" s="100">
        <v>53</v>
      </c>
      <c r="E30" s="101">
        <v>55</v>
      </c>
      <c r="F30" s="102"/>
      <c r="G30" s="102"/>
      <c r="H30" s="103"/>
      <c r="I30" s="104">
        <v>8.3333333333333329E-2</v>
      </c>
      <c r="J30" s="105"/>
      <c r="K30" s="106"/>
      <c r="L30" s="106"/>
      <c r="M30" s="106"/>
      <c r="N30" s="87"/>
      <c r="O30" s="88"/>
      <c r="T30" s="106">
        <f t="shared" si="8"/>
        <v>1</v>
      </c>
      <c r="U30" s="106">
        <f t="shared" si="9"/>
        <v>0</v>
      </c>
      <c r="V30" s="87">
        <f t="shared" si="11"/>
        <v>3</v>
      </c>
      <c r="W30" s="87">
        <f t="shared" si="11"/>
        <v>4</v>
      </c>
      <c r="X30" s="97">
        <f t="shared" si="10"/>
        <v>1</v>
      </c>
    </row>
    <row r="31" spans="1:25" s="97" customFormat="1" ht="36" customHeight="1" thickBot="1">
      <c r="A31" s="89"/>
      <c r="B31" s="98">
        <v>8</v>
      </c>
      <c r="C31" s="99">
        <v>77</v>
      </c>
      <c r="D31" s="100"/>
      <c r="E31" s="101"/>
      <c r="F31" s="102"/>
      <c r="G31" s="102"/>
      <c r="H31" s="103"/>
      <c r="I31" s="104" t="s">
        <v>48</v>
      </c>
      <c r="J31" s="105"/>
      <c r="K31" s="106"/>
      <c r="L31" s="106"/>
      <c r="M31" s="106"/>
      <c r="N31" s="87"/>
      <c r="O31" s="88"/>
      <c r="T31" s="106">
        <f t="shared" si="8"/>
        <v>0</v>
      </c>
      <c r="U31" s="106">
        <f t="shared" si="9"/>
        <v>1</v>
      </c>
      <c r="V31" s="87">
        <f t="shared" si="11"/>
        <v>3</v>
      </c>
      <c r="W31" s="87">
        <f t="shared" si="11"/>
        <v>5</v>
      </c>
      <c r="X31" s="97">
        <f t="shared" si="10"/>
        <v>2</v>
      </c>
    </row>
    <row r="32" spans="1:25" s="97" customFormat="1" ht="36" customHeight="1" thickBot="1">
      <c r="A32" s="89"/>
      <c r="B32" s="98">
        <v>9</v>
      </c>
      <c r="C32" s="99"/>
      <c r="D32" s="100"/>
      <c r="E32" s="101"/>
      <c r="F32" s="102"/>
      <c r="G32" s="102"/>
      <c r="H32" s="103"/>
      <c r="I32" s="104"/>
      <c r="J32" s="105"/>
      <c r="K32" s="106"/>
      <c r="L32" s="106"/>
      <c r="M32" s="106"/>
      <c r="N32" s="87"/>
      <c r="O32" s="88"/>
      <c r="T32" s="106">
        <f t="shared" si="8"/>
        <v>0</v>
      </c>
      <c r="U32" s="106">
        <f t="shared" si="9"/>
        <v>0</v>
      </c>
      <c r="V32" s="87">
        <f t="shared" si="11"/>
        <v>3</v>
      </c>
      <c r="W32" s="87">
        <f t="shared" si="11"/>
        <v>5</v>
      </c>
      <c r="X32" s="97">
        <f t="shared" si="10"/>
        <v>2</v>
      </c>
    </row>
    <row r="33" spans="1:24" s="97" customFormat="1" ht="36" customHeight="1" thickBot="1">
      <c r="A33" s="89"/>
      <c r="B33" s="98">
        <v>10</v>
      </c>
      <c r="C33" s="99"/>
      <c r="D33" s="100"/>
      <c r="E33" s="101"/>
      <c r="F33" s="102"/>
      <c r="G33" s="102"/>
      <c r="H33" s="103"/>
      <c r="I33" s="104"/>
      <c r="J33" s="105"/>
      <c r="K33" s="106"/>
      <c r="L33" s="106"/>
      <c r="M33" s="106"/>
      <c r="N33" s="87"/>
      <c r="O33" s="88"/>
      <c r="T33" s="106">
        <f t="shared" si="8"/>
        <v>0</v>
      </c>
      <c r="U33" s="106">
        <f t="shared" si="9"/>
        <v>0</v>
      </c>
      <c r="V33" s="87">
        <f t="shared" si="11"/>
        <v>3</v>
      </c>
      <c r="W33" s="87">
        <f t="shared" si="11"/>
        <v>5</v>
      </c>
      <c r="X33" s="97">
        <f t="shared" si="10"/>
        <v>2</v>
      </c>
    </row>
    <row r="34" spans="1:24" s="97" customFormat="1" ht="36" customHeight="1" thickBot="1">
      <c r="A34" s="89"/>
      <c r="B34" s="98">
        <v>11</v>
      </c>
      <c r="C34" s="99"/>
      <c r="D34" s="100"/>
      <c r="E34" s="101"/>
      <c r="F34" s="102"/>
      <c r="G34" s="102"/>
      <c r="H34" s="103"/>
      <c r="I34" s="104"/>
      <c r="J34" s="105"/>
      <c r="K34" s="106"/>
      <c r="L34" s="106"/>
      <c r="M34" s="106"/>
      <c r="N34" s="87"/>
      <c r="O34" s="88"/>
      <c r="T34" s="106">
        <f t="shared" si="8"/>
        <v>0</v>
      </c>
      <c r="U34" s="106">
        <f t="shared" si="9"/>
        <v>0</v>
      </c>
      <c r="V34" s="87">
        <f t="shared" si="11"/>
        <v>3</v>
      </c>
      <c r="W34" s="87">
        <f t="shared" si="11"/>
        <v>5</v>
      </c>
      <c r="X34" s="97">
        <f t="shared" si="10"/>
        <v>2</v>
      </c>
    </row>
    <row r="35" spans="1:24" s="97" customFormat="1" ht="36" customHeight="1" thickBot="1">
      <c r="A35" s="89"/>
      <c r="B35" s="98">
        <v>12</v>
      </c>
      <c r="C35" s="99"/>
      <c r="D35" s="100"/>
      <c r="E35" s="101"/>
      <c r="F35" s="102"/>
      <c r="G35" s="102"/>
      <c r="H35" s="103"/>
      <c r="I35" s="104"/>
      <c r="J35" s="105"/>
      <c r="K35" s="106"/>
      <c r="L35" s="106"/>
      <c r="M35" s="106"/>
      <c r="N35" s="87"/>
      <c r="O35" s="88"/>
      <c r="T35" s="106">
        <f t="shared" si="8"/>
        <v>0</v>
      </c>
      <c r="U35" s="106">
        <f t="shared" si="9"/>
        <v>0</v>
      </c>
      <c r="V35" s="87">
        <f t="shared" si="11"/>
        <v>3</v>
      </c>
      <c r="W35" s="87">
        <f t="shared" si="11"/>
        <v>5</v>
      </c>
      <c r="X35" s="97">
        <f t="shared" si="10"/>
        <v>2</v>
      </c>
    </row>
    <row r="36" spans="1:24" s="97" customFormat="1" ht="36" customHeight="1" thickBot="1">
      <c r="A36" s="89"/>
      <c r="B36" s="98">
        <v>13</v>
      </c>
      <c r="C36" s="99"/>
      <c r="D36" s="100"/>
      <c r="E36" s="101"/>
      <c r="F36" s="102"/>
      <c r="G36" s="102"/>
      <c r="H36" s="103"/>
      <c r="I36" s="104"/>
      <c r="J36" s="105"/>
      <c r="K36" s="106"/>
      <c r="L36" s="106"/>
      <c r="M36" s="106"/>
      <c r="N36" s="87"/>
      <c r="O36" s="88"/>
      <c r="T36" s="106">
        <f t="shared" si="8"/>
        <v>0</v>
      </c>
      <c r="U36" s="106">
        <f t="shared" si="9"/>
        <v>0</v>
      </c>
      <c r="V36" s="87">
        <f t="shared" si="11"/>
        <v>3</v>
      </c>
      <c r="W36" s="87">
        <f t="shared" si="11"/>
        <v>5</v>
      </c>
      <c r="X36" s="97">
        <f t="shared" si="10"/>
        <v>2</v>
      </c>
    </row>
    <row r="37" spans="1:24" s="97" customFormat="1" ht="36" customHeight="1" thickBot="1">
      <c r="A37" s="89"/>
      <c r="B37" s="98">
        <v>14</v>
      </c>
      <c r="C37" s="99"/>
      <c r="D37" s="100"/>
      <c r="E37" s="101"/>
      <c r="F37" s="102"/>
      <c r="G37" s="102"/>
      <c r="H37" s="103"/>
      <c r="I37" s="104"/>
      <c r="J37" s="105"/>
      <c r="K37" s="106"/>
      <c r="L37" s="106"/>
      <c r="M37" s="106"/>
      <c r="N37" s="87"/>
      <c r="O37" s="88"/>
      <c r="T37" s="106">
        <f t="shared" si="8"/>
        <v>0</v>
      </c>
      <c r="U37" s="106">
        <f t="shared" si="9"/>
        <v>0</v>
      </c>
      <c r="V37" s="87">
        <f t="shared" si="11"/>
        <v>3</v>
      </c>
      <c r="W37" s="87">
        <f t="shared" si="11"/>
        <v>5</v>
      </c>
      <c r="X37" s="97">
        <f t="shared" si="10"/>
        <v>2</v>
      </c>
    </row>
    <row r="38" spans="1:24" s="97" customFormat="1" ht="36" customHeight="1" thickBot="1">
      <c r="A38" s="89"/>
      <c r="B38" s="98">
        <v>15</v>
      </c>
      <c r="C38" s="99"/>
      <c r="D38" s="100"/>
      <c r="E38" s="101"/>
      <c r="F38" s="102"/>
      <c r="G38" s="102"/>
      <c r="H38" s="103"/>
      <c r="I38" s="104"/>
      <c r="J38" s="105"/>
      <c r="K38" s="106"/>
      <c r="L38" s="106"/>
      <c r="M38" s="106"/>
      <c r="N38" s="87"/>
      <c r="O38" s="88"/>
      <c r="T38" s="106">
        <f t="shared" si="8"/>
        <v>0</v>
      </c>
      <c r="U38" s="106">
        <f t="shared" si="9"/>
        <v>0</v>
      </c>
      <c r="V38" s="87">
        <f t="shared" si="11"/>
        <v>3</v>
      </c>
      <c r="W38" s="87">
        <f t="shared" si="11"/>
        <v>5</v>
      </c>
      <c r="X38" s="97">
        <f t="shared" si="10"/>
        <v>2</v>
      </c>
    </row>
    <row r="39" spans="1:24" s="97" customFormat="1" ht="36" customHeight="1" thickBot="1">
      <c r="A39" s="89"/>
      <c r="B39" s="98">
        <v>16</v>
      </c>
      <c r="C39" s="99"/>
      <c r="D39" s="100"/>
      <c r="E39" s="101"/>
      <c r="F39" s="102"/>
      <c r="G39" s="102"/>
      <c r="H39" s="103"/>
      <c r="I39" s="104"/>
      <c r="J39" s="105"/>
      <c r="K39" s="106"/>
      <c r="L39" s="106"/>
      <c r="M39" s="106"/>
      <c r="N39" s="87"/>
      <c r="O39" s="88"/>
      <c r="T39" s="106">
        <f t="shared" si="8"/>
        <v>0</v>
      </c>
      <c r="U39" s="106">
        <f t="shared" si="9"/>
        <v>0</v>
      </c>
      <c r="V39" s="87">
        <f t="shared" si="11"/>
        <v>3</v>
      </c>
      <c r="W39" s="87">
        <f t="shared" si="11"/>
        <v>5</v>
      </c>
      <c r="X39" s="97">
        <f t="shared" si="10"/>
        <v>2</v>
      </c>
    </row>
    <row r="40" spans="1:24" s="97" customFormat="1" ht="36" customHeight="1" thickBot="1">
      <c r="A40" s="89"/>
      <c r="B40" s="98">
        <v>17</v>
      </c>
      <c r="C40" s="99"/>
      <c r="D40" s="100"/>
      <c r="E40" s="101"/>
      <c r="F40" s="102"/>
      <c r="G40" s="102"/>
      <c r="H40" s="103"/>
      <c r="I40" s="107"/>
      <c r="J40" s="105"/>
      <c r="K40" s="106"/>
      <c r="L40" s="106"/>
      <c r="M40" s="106"/>
      <c r="N40" s="87"/>
      <c r="O40" s="88"/>
      <c r="T40" s="106">
        <f t="shared" si="8"/>
        <v>0</v>
      </c>
      <c r="U40" s="106">
        <f t="shared" si="9"/>
        <v>0</v>
      </c>
      <c r="V40" s="87">
        <f t="shared" si="11"/>
        <v>3</v>
      </c>
      <c r="W40" s="87">
        <f t="shared" si="11"/>
        <v>5</v>
      </c>
      <c r="X40" s="97">
        <f t="shared" si="10"/>
        <v>2</v>
      </c>
    </row>
    <row r="41" spans="1:24" s="97" customFormat="1" ht="36" customHeight="1" thickBot="1">
      <c r="A41" s="89"/>
      <c r="B41" s="98">
        <v>18</v>
      </c>
      <c r="C41" s="99"/>
      <c r="D41" s="100"/>
      <c r="E41" s="101"/>
      <c r="F41" s="102"/>
      <c r="G41" s="102"/>
      <c r="H41" s="103"/>
      <c r="I41" s="107"/>
      <c r="J41" s="105"/>
      <c r="K41" s="106"/>
      <c r="L41" s="106"/>
      <c r="M41" s="106"/>
      <c r="N41" s="87"/>
      <c r="O41" s="88"/>
      <c r="T41" s="106">
        <f t="shared" si="8"/>
        <v>0</v>
      </c>
      <c r="U41" s="106">
        <f t="shared" si="9"/>
        <v>0</v>
      </c>
      <c r="V41" s="87">
        <f t="shared" si="11"/>
        <v>3</v>
      </c>
      <c r="W41" s="87">
        <f t="shared" si="11"/>
        <v>5</v>
      </c>
      <c r="X41" s="97">
        <f t="shared" si="10"/>
        <v>2</v>
      </c>
    </row>
    <row r="42" spans="1:24" s="97" customFormat="1" ht="36" customHeight="1" thickBot="1">
      <c r="A42" s="89"/>
      <c r="B42" s="98">
        <v>19</v>
      </c>
      <c r="C42" s="99"/>
      <c r="D42" s="100"/>
      <c r="E42" s="101"/>
      <c r="F42" s="102"/>
      <c r="G42" s="102"/>
      <c r="H42" s="103"/>
      <c r="I42" s="107"/>
      <c r="J42" s="105"/>
      <c r="K42" s="106"/>
      <c r="L42" s="106"/>
      <c r="M42" s="106"/>
      <c r="N42" s="87"/>
      <c r="O42" s="88"/>
      <c r="T42" s="106">
        <f t="shared" si="8"/>
        <v>0</v>
      </c>
      <c r="U42" s="106">
        <f t="shared" si="9"/>
        <v>0</v>
      </c>
      <c r="V42" s="87">
        <f>SUM(V41,T42)</f>
        <v>3</v>
      </c>
      <c r="W42" s="87">
        <f>SUM(W41,U42)</f>
        <v>5</v>
      </c>
      <c r="X42" s="97">
        <f t="shared" si="10"/>
        <v>2</v>
      </c>
    </row>
    <row r="43" spans="1:24" s="97" customFormat="1" ht="36" customHeight="1" thickBot="1">
      <c r="A43" s="89"/>
      <c r="B43" s="98">
        <v>20</v>
      </c>
      <c r="C43" s="99"/>
      <c r="D43" s="100"/>
      <c r="E43" s="101"/>
      <c r="F43" s="102"/>
      <c r="G43" s="102"/>
      <c r="H43" s="103"/>
      <c r="I43" s="107"/>
      <c r="J43" s="105"/>
      <c r="K43" s="108"/>
      <c r="L43" s="108"/>
      <c r="M43" s="108"/>
      <c r="N43" s="109"/>
      <c r="O43" s="110"/>
      <c r="T43" s="106">
        <f t="shared" si="8"/>
        <v>0</v>
      </c>
      <c r="U43" s="106">
        <f t="shared" si="9"/>
        <v>0</v>
      </c>
      <c r="V43" s="87">
        <f>SUM(V42,T43)</f>
        <v>3</v>
      </c>
      <c r="W43" s="87">
        <f>SUM(W42,U43)</f>
        <v>5</v>
      </c>
      <c r="X43" s="97">
        <f t="shared" si="10"/>
        <v>2</v>
      </c>
    </row>
    <row r="44" spans="1:24">
      <c r="C44" s="83"/>
    </row>
  </sheetData>
  <mergeCells count="37">
    <mergeCell ref="E43:H43"/>
    <mergeCell ref="E37:H37"/>
    <mergeCell ref="E38:H38"/>
    <mergeCell ref="E39:H39"/>
    <mergeCell ref="E40:H40"/>
    <mergeCell ref="E41:H41"/>
    <mergeCell ref="E42:H42"/>
    <mergeCell ref="E31:H31"/>
    <mergeCell ref="E32:H32"/>
    <mergeCell ref="E33:H33"/>
    <mergeCell ref="E34:H34"/>
    <mergeCell ref="E35:H35"/>
    <mergeCell ref="E36:H36"/>
    <mergeCell ref="E25:H25"/>
    <mergeCell ref="E26:H26"/>
    <mergeCell ref="E27:H27"/>
    <mergeCell ref="E28:H28"/>
    <mergeCell ref="E29:H29"/>
    <mergeCell ref="E30:H30"/>
    <mergeCell ref="C20:D20"/>
    <mergeCell ref="E20:G20"/>
    <mergeCell ref="J20:K20"/>
    <mergeCell ref="L20:N20"/>
    <mergeCell ref="E23:H23"/>
    <mergeCell ref="E24:H24"/>
    <mergeCell ref="E6:F6"/>
    <mergeCell ref="G6:H6"/>
    <mergeCell ref="K6:L6"/>
    <mergeCell ref="M6:N6"/>
    <mergeCell ref="D19:G19"/>
    <mergeCell ref="K19:N19"/>
    <mergeCell ref="E3:F3"/>
    <mergeCell ref="G3:H3"/>
    <mergeCell ref="J3:M3"/>
    <mergeCell ref="E4:F4"/>
    <mergeCell ref="G4:H4"/>
    <mergeCell ref="J4:M4"/>
  </mergeCells>
  <conditionalFormatting sqref="I8:J19 B8:C19">
    <cfRule type="cellIs" dxfId="56" priority="8" operator="equal">
      <formula>0</formula>
    </cfRule>
  </conditionalFormatting>
  <conditionalFormatting sqref="C6 J6">
    <cfRule type="cellIs" dxfId="55" priority="7" stopIfTrue="1" operator="equal">
      <formula>"Purple Heys"</formula>
    </cfRule>
  </conditionalFormatting>
  <conditionalFormatting sqref="C6 J6">
    <cfRule type="cellIs" dxfId="54" priority="1" stopIfTrue="1" operator="equal">
      <formula>"Retribution"</formula>
    </cfRule>
    <cfRule type="cellIs" dxfId="53" priority="2" stopIfTrue="1" operator="equal">
      <formula>"Golden Panthers"</formula>
    </cfRule>
    <cfRule type="cellIs" dxfId="52" priority="3" stopIfTrue="1" operator="equal">
      <formula>"Blue Storm"</formula>
    </cfRule>
    <cfRule type="cellIs" dxfId="51" priority="4" stopIfTrue="1" operator="equal">
      <formula>"The Green Machine"</formula>
    </cfRule>
    <cfRule type="cellIs" dxfId="50" priority="5" stopIfTrue="1" operator="equal">
      <formula>"Red Light District"</formula>
    </cfRule>
    <cfRule type="cellIs" dxfId="49" priority="6" stopIfTrue="1" operator="equal">
      <formula>"Slashing Pumpkins"</formula>
    </cfRule>
  </conditionalFormatting>
  <pageMargins left="0.7" right="0.7" top="0.75" bottom="0.75" header="0.3" footer="0.3"/>
  <pageSetup scale="54" orientation="portrait" blackAndWhite="1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3">
    <pageSetUpPr fitToPage="1"/>
  </sheetPr>
  <dimension ref="A1:Y44"/>
  <sheetViews>
    <sheetView zoomScale="50" zoomScaleNormal="50" workbookViewId="0">
      <selection activeCell="K19" sqref="K19:N19"/>
    </sheetView>
  </sheetViews>
  <sheetFormatPr defaultRowHeight="14.4"/>
  <cols>
    <col min="1" max="1" width="3.6640625" style="1" customWidth="1"/>
    <col min="2" max="2" width="12.5546875" customWidth="1"/>
    <col min="3" max="3" width="31.33203125" style="4" customWidth="1"/>
    <col min="4" max="4" width="14.6640625" customWidth="1"/>
    <col min="5" max="8" width="4.6640625" customWidth="1"/>
    <col min="9" max="9" width="16.109375" customWidth="1"/>
    <col min="10" max="10" width="37.109375" customWidth="1"/>
    <col min="11" max="11" width="14.6640625" customWidth="1"/>
    <col min="12" max="15" width="4.6640625" customWidth="1"/>
    <col min="18" max="18" width="2.88671875" customWidth="1"/>
    <col min="21" max="21" width="14.6640625" style="5" bestFit="1" customWidth="1"/>
  </cols>
  <sheetData>
    <row r="1" spans="1:24" ht="25.8">
      <c r="C1" s="2" t="s">
        <v>0</v>
      </c>
      <c r="D1" s="3">
        <v>4</v>
      </c>
      <c r="F1" s="4">
        <f>SUM(G6,M6)</f>
        <v>12</v>
      </c>
      <c r="G1" s="4" t="str">
        <f>IF(F1&lt;&gt;F2,"MISSED GOAL","")</f>
        <v/>
      </c>
      <c r="H1" s="4"/>
      <c r="I1" s="4"/>
    </row>
    <row r="2" spans="1:24" ht="15" thickBot="1">
      <c r="F2" s="6">
        <f>C22</f>
        <v>12</v>
      </c>
      <c r="G2" s="4"/>
      <c r="H2" s="4"/>
      <c r="I2" s="4"/>
    </row>
    <row r="3" spans="1:24" ht="26.4" customHeight="1" thickBot="1">
      <c r="B3" s="7" t="s">
        <v>1</v>
      </c>
      <c r="C3" s="8">
        <v>42267</v>
      </c>
      <c r="D3" s="9" t="s">
        <v>2</v>
      </c>
      <c r="E3" s="10">
        <v>7</v>
      </c>
      <c r="F3" s="11"/>
      <c r="G3" s="12" t="s">
        <v>3</v>
      </c>
      <c r="H3" s="13"/>
      <c r="I3" s="14" t="s">
        <v>4</v>
      </c>
      <c r="J3" s="15"/>
      <c r="K3" s="16"/>
      <c r="L3" s="16"/>
      <c r="M3" s="16"/>
      <c r="N3" s="17"/>
      <c r="O3" s="18"/>
    </row>
    <row r="4" spans="1:24" ht="26.4" customHeight="1" thickBot="1">
      <c r="B4" s="19" t="s">
        <v>5</v>
      </c>
      <c r="C4" s="20"/>
      <c r="D4" s="21" t="s">
        <v>6</v>
      </c>
      <c r="E4" s="22"/>
      <c r="F4" s="23"/>
      <c r="G4" s="24">
        <f>D1</f>
        <v>4</v>
      </c>
      <c r="H4" s="25"/>
      <c r="I4" s="26"/>
      <c r="J4" s="27"/>
      <c r="K4" s="28"/>
      <c r="L4" s="28"/>
      <c r="M4" s="28"/>
      <c r="N4" s="26"/>
      <c r="O4" s="29"/>
    </row>
    <row r="5" spans="1:24" s="36" customFormat="1" ht="43.2" customHeight="1" thickBot="1">
      <c r="A5" s="30"/>
      <c r="B5" s="31"/>
      <c r="C5" s="32" t="s">
        <v>7</v>
      </c>
      <c r="D5" s="33" t="str">
        <f>CONCATENATE(C6," Numbers")</f>
        <v>The Green Machine Numbers</v>
      </c>
      <c r="E5" s="33"/>
      <c r="F5" s="33"/>
      <c r="G5" s="34"/>
      <c r="H5" s="33"/>
      <c r="I5" s="33" t="s">
        <v>8</v>
      </c>
      <c r="J5" s="33" t="s">
        <v>9</v>
      </c>
      <c r="K5" s="33" t="str">
        <f>CONCATENATE(J6," Numbers")</f>
        <v>Purple Heys Numbers</v>
      </c>
      <c r="L5" s="33"/>
      <c r="M5" s="33"/>
      <c r="N5" s="33"/>
      <c r="O5" s="35"/>
      <c r="U5" s="37"/>
    </row>
    <row r="6" spans="1:24" ht="31.95" customHeight="1" thickBot="1">
      <c r="B6" s="38" t="s">
        <v>10</v>
      </c>
      <c r="C6" s="39" t="s">
        <v>49</v>
      </c>
      <c r="D6" s="17"/>
      <c r="E6" s="40" t="s">
        <v>11</v>
      </c>
      <c r="F6" s="41"/>
      <c r="G6" s="42">
        <f>IF(COUNTBLANK(D8:D18)&lt;&gt;11,SUM(E8:E18),"")</f>
        <v>3</v>
      </c>
      <c r="H6" s="43"/>
      <c r="I6" s="38" t="s">
        <v>12</v>
      </c>
      <c r="J6" s="39" t="s">
        <v>50</v>
      </c>
      <c r="K6" s="40" t="s">
        <v>11</v>
      </c>
      <c r="L6" s="41"/>
      <c r="M6" s="42">
        <f>IF(COUNTBLANK(K8:K18)&lt;&gt;11,SUM(L8:L18),"")</f>
        <v>9</v>
      </c>
      <c r="N6" s="43"/>
      <c r="O6" s="18"/>
    </row>
    <row r="7" spans="1:24">
      <c r="B7" s="44" t="s">
        <v>14</v>
      </c>
      <c r="C7" s="45" t="s">
        <v>15</v>
      </c>
      <c r="D7" s="46" t="s">
        <v>16</v>
      </c>
      <c r="E7" s="47" t="s">
        <v>17</v>
      </c>
      <c r="F7" s="47" t="s">
        <v>18</v>
      </c>
      <c r="G7" s="47" t="s">
        <v>19</v>
      </c>
      <c r="H7" s="48" t="s">
        <v>20</v>
      </c>
      <c r="I7" s="49" t="s">
        <v>14</v>
      </c>
      <c r="J7" s="45" t="s">
        <v>15</v>
      </c>
      <c r="K7" s="45" t="s">
        <v>16</v>
      </c>
      <c r="L7" s="47" t="s">
        <v>17</v>
      </c>
      <c r="M7" s="47" t="s">
        <v>21</v>
      </c>
      <c r="N7" s="48" t="s">
        <v>19</v>
      </c>
      <c r="O7" s="48" t="s">
        <v>20</v>
      </c>
    </row>
    <row r="8" spans="1:24" ht="23.4">
      <c r="A8" s="50">
        <v>1</v>
      </c>
      <c r="B8" s="51">
        <f>HLOOKUP(D$5,[1]Teams!$C$4:$AG$16,2,FALSE)</f>
        <v>81</v>
      </c>
      <c r="C8" s="52" t="str">
        <f>HLOOKUP(C$6,[1]Teams!C$4:AF$20,2,FALSE)</f>
        <v>Collin Sleep</v>
      </c>
      <c r="D8" s="53" t="s">
        <v>22</v>
      </c>
      <c r="E8" s="54">
        <f t="shared" ref="E8:E18" si="0">IF(D8&lt;&gt;"",COUNTIF(goals,$B8),"")</f>
        <v>1</v>
      </c>
      <c r="F8" s="54">
        <f t="shared" ref="F8:F18" si="1">IF(D8&lt;&gt;"",COUNTIF(firsts,$B8),"")</f>
        <v>1</v>
      </c>
      <c r="G8" s="54">
        <f t="shared" ref="G8:G18" si="2">IF(D8&lt;&gt;"",COUNTIF(seconds,$B8),"")</f>
        <v>0</v>
      </c>
      <c r="H8" s="55">
        <f t="shared" ref="H8:H18" si="3">IF(D8&lt;&gt;"",SUM(E8:G8),"")</f>
        <v>2</v>
      </c>
      <c r="I8" s="56">
        <f>HLOOKUP(K$5,[1]Teams!$C$4:$AG$16,2,FALSE)</f>
        <v>31</v>
      </c>
      <c r="J8" s="52" t="str">
        <f>HLOOKUP(J$6,[1]Teams!C$4:AO$20,2,FALSE)</f>
        <v>Mike Connor</v>
      </c>
      <c r="K8" s="57" t="s">
        <v>22</v>
      </c>
      <c r="L8" s="54">
        <f t="shared" ref="L8:L17" si="4">IF(K8&lt;&gt;"",COUNTIF(goals,$I8),"")</f>
        <v>1</v>
      </c>
      <c r="M8" s="54">
        <f t="shared" ref="M8:M17" si="5">IF(K8&lt;&gt;"",COUNTIF(firsts,$I8),"")</f>
        <v>1</v>
      </c>
      <c r="N8" s="54">
        <f t="shared" ref="N8:N17" si="6">IF(K8&lt;&gt;"",COUNTIF(seconds,$I8),"")</f>
        <v>0</v>
      </c>
      <c r="O8" s="55">
        <f t="shared" ref="O8:O18" si="7">IF(K8&lt;&gt;"",SUM(L8:N8),"")</f>
        <v>2</v>
      </c>
    </row>
    <row r="9" spans="1:24" ht="23.4">
      <c r="A9" s="50">
        <v>2</v>
      </c>
      <c r="B9" s="51">
        <f>HLOOKUP(D$5,[1]Teams!$C$4:$AG$16,4,FALSE)</f>
        <v>82</v>
      </c>
      <c r="C9" s="52" t="str">
        <f>HLOOKUP(C$6,[1]Teams!C$4:AF$20,4,FALSE)</f>
        <v>Bryan Letcher</v>
      </c>
      <c r="D9" s="53" t="s">
        <v>22</v>
      </c>
      <c r="E9" s="54">
        <f t="shared" si="0"/>
        <v>0</v>
      </c>
      <c r="F9" s="54">
        <f t="shared" si="1"/>
        <v>1</v>
      </c>
      <c r="G9" s="54">
        <f t="shared" si="2"/>
        <v>0</v>
      </c>
      <c r="H9" s="55">
        <f t="shared" si="3"/>
        <v>1</v>
      </c>
      <c r="I9" s="56">
        <f>HLOOKUP(K$5,[1]Teams!$C$4:$AG$16,4,FALSE)</f>
        <v>32</v>
      </c>
      <c r="J9" s="52" t="str">
        <f>HLOOKUP(J$6,[1]Teams!C$4:AO$20,4,FALSE)</f>
        <v>Ben Warren</v>
      </c>
      <c r="K9" s="57" t="s">
        <v>22</v>
      </c>
      <c r="L9" s="54">
        <f t="shared" si="4"/>
        <v>0</v>
      </c>
      <c r="M9" s="54">
        <f t="shared" si="5"/>
        <v>0</v>
      </c>
      <c r="N9" s="54">
        <f t="shared" si="6"/>
        <v>0</v>
      </c>
      <c r="O9" s="55">
        <f t="shared" si="7"/>
        <v>0</v>
      </c>
    </row>
    <row r="10" spans="1:24" ht="23.4">
      <c r="A10" s="50">
        <v>3</v>
      </c>
      <c r="B10" s="51">
        <f>HLOOKUP(D$5,[1]Teams!$C$4:$AG$16,5,FALSE)</f>
        <v>83</v>
      </c>
      <c r="C10" s="52" t="str">
        <f>HLOOKUP(C$6,[1]Teams!C$4:AF$20,5,FALSE)</f>
        <v>Craig Maranda</v>
      </c>
      <c r="D10" s="53" t="s">
        <v>22</v>
      </c>
      <c r="E10" s="54">
        <f t="shared" si="0"/>
        <v>2</v>
      </c>
      <c r="F10" s="54">
        <f t="shared" si="1"/>
        <v>1</v>
      </c>
      <c r="G10" s="54">
        <f t="shared" si="2"/>
        <v>0</v>
      </c>
      <c r="H10" s="55">
        <f t="shared" si="3"/>
        <v>3</v>
      </c>
      <c r="I10" s="56">
        <f>HLOOKUP(K$5,[1]Teams!$C$4:$AG$16,5,FALSE)</f>
        <v>33</v>
      </c>
      <c r="J10" s="52" t="str">
        <f>HLOOKUP(J$6,[1]Teams!C$4:AO$20,5,FALSE)</f>
        <v>Carl Brown</v>
      </c>
      <c r="K10" s="57" t="s">
        <v>22</v>
      </c>
      <c r="L10" s="54">
        <f t="shared" si="4"/>
        <v>1</v>
      </c>
      <c r="M10" s="54">
        <f t="shared" si="5"/>
        <v>2</v>
      </c>
      <c r="N10" s="54">
        <f t="shared" si="6"/>
        <v>0</v>
      </c>
      <c r="O10" s="55">
        <f t="shared" si="7"/>
        <v>3</v>
      </c>
    </row>
    <row r="11" spans="1:24" ht="23.4">
      <c r="A11" s="50">
        <v>4</v>
      </c>
      <c r="B11" s="51">
        <f>HLOOKUP(D$5,[1]Teams!$C$4:$AG$16,6,FALSE)</f>
        <v>84</v>
      </c>
      <c r="C11" s="52" t="str">
        <f>HLOOKUP(C$6,[1]Teams!C$4:AF$20,6,FALSE)</f>
        <v>Matthew Wedge</v>
      </c>
      <c r="D11" s="53" t="s">
        <v>22</v>
      </c>
      <c r="E11" s="54">
        <f t="shared" si="0"/>
        <v>0</v>
      </c>
      <c r="F11" s="54">
        <f t="shared" si="1"/>
        <v>0</v>
      </c>
      <c r="G11" s="54">
        <f t="shared" si="2"/>
        <v>0</v>
      </c>
      <c r="H11" s="55">
        <f t="shared" si="3"/>
        <v>0</v>
      </c>
      <c r="I11" s="56">
        <f>HLOOKUP(K$5,[1]Teams!$C$4:$AG$16,6,FALSE)</f>
        <v>34</v>
      </c>
      <c r="J11" s="52" t="str">
        <f>HLOOKUP(J$6,[1]Teams!C$4:AO$20,6,FALSE)</f>
        <v>Christian Haines</v>
      </c>
      <c r="K11" s="57" t="s">
        <v>22</v>
      </c>
      <c r="L11" s="54">
        <f t="shared" si="4"/>
        <v>3</v>
      </c>
      <c r="M11" s="54">
        <f t="shared" si="5"/>
        <v>0</v>
      </c>
      <c r="N11" s="54">
        <f t="shared" si="6"/>
        <v>0</v>
      </c>
      <c r="O11" s="55">
        <f t="shared" si="7"/>
        <v>3</v>
      </c>
    </row>
    <row r="12" spans="1:24" ht="23.4">
      <c r="A12" s="50">
        <v>5</v>
      </c>
      <c r="B12" s="51">
        <f>HLOOKUP(D$5,[1]Teams!$C$4:$AG$16,7,FALSE)</f>
        <v>85</v>
      </c>
      <c r="C12" s="52" t="str">
        <f>HLOOKUP(C$6,[1]Teams!C$4:AF$20,7,FALSE)</f>
        <v>Ray Basque</v>
      </c>
      <c r="D12" s="53" t="s">
        <v>22</v>
      </c>
      <c r="E12" s="54">
        <f t="shared" si="0"/>
        <v>0</v>
      </c>
      <c r="F12" s="54">
        <f t="shared" si="1"/>
        <v>0</v>
      </c>
      <c r="G12" s="54">
        <f t="shared" si="2"/>
        <v>0</v>
      </c>
      <c r="H12" s="55">
        <f t="shared" si="3"/>
        <v>0</v>
      </c>
      <c r="I12" s="56">
        <f>HLOOKUP(K$5,[1]Teams!$C$4:$AG$16,7,FALSE)</f>
        <v>35</v>
      </c>
      <c r="J12" s="52" t="str">
        <f>HLOOKUP(J$6,[1]Teams!C$4:AO$20,7,FALSE)</f>
        <v>Jamie Carson</v>
      </c>
      <c r="K12" s="57" t="s">
        <v>22</v>
      </c>
      <c r="L12" s="54">
        <f t="shared" si="4"/>
        <v>1</v>
      </c>
      <c r="M12" s="54">
        <f t="shared" si="5"/>
        <v>1</v>
      </c>
      <c r="N12" s="54">
        <f t="shared" si="6"/>
        <v>1</v>
      </c>
      <c r="O12" s="55">
        <f t="shared" si="7"/>
        <v>3</v>
      </c>
    </row>
    <row r="13" spans="1:24" ht="23.4">
      <c r="A13" s="50">
        <v>6</v>
      </c>
      <c r="B13" s="51">
        <f>HLOOKUP(D$5,[1]Teams!$C$4:$AG$16,8,FALSE)</f>
        <v>86</v>
      </c>
      <c r="C13" s="52" t="str">
        <f>HLOOKUP(C$6,[1]Teams!C$4:AF$20,8,FALSE)</f>
        <v>Scott McLean</v>
      </c>
      <c r="D13" s="53"/>
      <c r="E13" s="54" t="str">
        <f t="shared" si="0"/>
        <v/>
      </c>
      <c r="F13" s="54" t="str">
        <f t="shared" si="1"/>
        <v/>
      </c>
      <c r="G13" s="54" t="str">
        <f t="shared" si="2"/>
        <v/>
      </c>
      <c r="H13" s="55" t="str">
        <f t="shared" si="3"/>
        <v/>
      </c>
      <c r="I13" s="56">
        <f>HLOOKUP(K$5,[1]Teams!$C$4:$AG$16,8,FALSE)</f>
        <v>36</v>
      </c>
      <c r="J13" s="52" t="str">
        <f>HLOOKUP(J$6,[1]Teams!C$4:AO$20,8,FALSE)</f>
        <v>Jeff Schriver</v>
      </c>
      <c r="K13" s="57" t="s">
        <v>22</v>
      </c>
      <c r="L13" s="54">
        <f t="shared" si="4"/>
        <v>2</v>
      </c>
      <c r="M13" s="54">
        <f t="shared" si="5"/>
        <v>0</v>
      </c>
      <c r="N13" s="54">
        <f t="shared" si="6"/>
        <v>0</v>
      </c>
      <c r="O13" s="55">
        <f t="shared" si="7"/>
        <v>2</v>
      </c>
    </row>
    <row r="14" spans="1:24" ht="23.4">
      <c r="A14" s="50">
        <v>7</v>
      </c>
      <c r="B14" s="51">
        <f>HLOOKUP(D$5,[1]Teams!$C$4:$AG$16,9,FALSE)</f>
        <v>87</v>
      </c>
      <c r="C14" s="52" t="str">
        <f>HLOOKUP(C$6,[1]Teams!C$4:AF$20,9,FALSE)</f>
        <v>Scott Praught</v>
      </c>
      <c r="D14" s="53"/>
      <c r="E14" s="54" t="str">
        <f t="shared" si="0"/>
        <v/>
      </c>
      <c r="F14" s="54" t="str">
        <f t="shared" si="1"/>
        <v/>
      </c>
      <c r="G14" s="54" t="str">
        <f t="shared" si="2"/>
        <v/>
      </c>
      <c r="H14" s="55" t="str">
        <f t="shared" si="3"/>
        <v/>
      </c>
      <c r="I14" s="56">
        <f>HLOOKUP(K$5,[1]Teams!$C$4:$AG$16,9,FALSE)</f>
        <v>37</v>
      </c>
      <c r="J14" s="52" t="str">
        <f>HLOOKUP(J$6,[1]Teams!C$4:AO$20,9,FALSE)</f>
        <v>Joel Thorne</v>
      </c>
      <c r="K14" s="57" t="s">
        <v>22</v>
      </c>
      <c r="L14" s="54">
        <f t="shared" si="4"/>
        <v>1</v>
      </c>
      <c r="M14" s="54">
        <f t="shared" si="5"/>
        <v>1</v>
      </c>
      <c r="N14" s="54">
        <f t="shared" si="6"/>
        <v>1</v>
      </c>
      <c r="O14" s="55">
        <f t="shared" si="7"/>
        <v>3</v>
      </c>
      <c r="V14" s="5"/>
      <c r="W14" s="5"/>
      <c r="X14" s="5"/>
    </row>
    <row r="15" spans="1:24" ht="23.4">
      <c r="A15" s="50">
        <v>8</v>
      </c>
      <c r="B15" s="51">
        <f>HLOOKUP(D$5,[1]Teams!$C$4:$AG$16,10,FALSE)</f>
        <v>88</v>
      </c>
      <c r="C15" s="52" t="str">
        <f>HLOOKUP(C$6,[1]Teams!C$4:AF$20,10,FALSE)</f>
        <v>Stephen Atherton</v>
      </c>
      <c r="D15" s="53"/>
      <c r="E15" s="54" t="str">
        <f t="shared" si="0"/>
        <v/>
      </c>
      <c r="F15" s="54" t="str">
        <f t="shared" si="1"/>
        <v/>
      </c>
      <c r="G15" s="54" t="str">
        <f t="shared" si="2"/>
        <v/>
      </c>
      <c r="H15" s="55" t="str">
        <f t="shared" si="3"/>
        <v/>
      </c>
      <c r="I15" s="56">
        <f>HLOOKUP(K$5,[1]Teams!$C$4:$AG$16,10,FALSE)</f>
        <v>38</v>
      </c>
      <c r="J15" s="52" t="str">
        <f>HLOOKUP(J$6,[1]Teams!C$4:AO$20,10,FALSE)</f>
        <v>Justin Lawson</v>
      </c>
      <c r="K15" s="57" t="s">
        <v>22</v>
      </c>
      <c r="L15" s="54">
        <f t="shared" si="4"/>
        <v>0</v>
      </c>
      <c r="M15" s="54">
        <f t="shared" si="5"/>
        <v>1</v>
      </c>
      <c r="N15" s="54">
        <f t="shared" si="6"/>
        <v>0</v>
      </c>
      <c r="O15" s="55">
        <f t="shared" si="7"/>
        <v>1</v>
      </c>
      <c r="V15" s="5"/>
      <c r="W15" s="5"/>
      <c r="X15" s="5"/>
    </row>
    <row r="16" spans="1:24" ht="21">
      <c r="A16" s="50">
        <v>9</v>
      </c>
      <c r="B16" s="51">
        <v>95</v>
      </c>
      <c r="C16" s="58" t="s">
        <v>51</v>
      </c>
      <c r="D16" s="53" t="s">
        <v>24</v>
      </c>
      <c r="E16" s="54">
        <f t="shared" si="0"/>
        <v>0</v>
      </c>
      <c r="F16" s="54">
        <f t="shared" si="1"/>
        <v>0</v>
      </c>
      <c r="G16" s="54">
        <f t="shared" si="2"/>
        <v>0</v>
      </c>
      <c r="H16" s="55">
        <f t="shared" si="3"/>
        <v>0</v>
      </c>
      <c r="I16" s="56">
        <v>99</v>
      </c>
      <c r="J16" s="58"/>
      <c r="K16" s="57"/>
      <c r="L16" s="54" t="str">
        <f t="shared" si="4"/>
        <v/>
      </c>
      <c r="M16" s="54" t="str">
        <f t="shared" si="5"/>
        <v/>
      </c>
      <c r="N16" s="54" t="str">
        <f t="shared" si="6"/>
        <v/>
      </c>
      <c r="O16" s="55" t="str">
        <f t="shared" si="7"/>
        <v/>
      </c>
      <c r="V16" s="5"/>
      <c r="W16" s="5"/>
      <c r="X16" s="5"/>
    </row>
    <row r="17" spans="1:25" ht="21">
      <c r="A17" s="50">
        <v>10</v>
      </c>
      <c r="B17" s="51">
        <v>94</v>
      </c>
      <c r="C17" s="58"/>
      <c r="D17" s="53"/>
      <c r="E17" s="54" t="str">
        <f t="shared" si="0"/>
        <v/>
      </c>
      <c r="F17" s="54" t="str">
        <f t="shared" si="1"/>
        <v/>
      </c>
      <c r="G17" s="54" t="str">
        <f t="shared" si="2"/>
        <v/>
      </c>
      <c r="H17" s="55" t="str">
        <f t="shared" si="3"/>
        <v/>
      </c>
      <c r="I17" s="56">
        <v>98</v>
      </c>
      <c r="J17" s="58"/>
      <c r="K17" s="57"/>
      <c r="L17" s="54" t="str">
        <f t="shared" si="4"/>
        <v/>
      </c>
      <c r="M17" s="54" t="str">
        <f t="shared" si="5"/>
        <v/>
      </c>
      <c r="N17" s="54" t="str">
        <f t="shared" si="6"/>
        <v/>
      </c>
      <c r="O17" s="55" t="str">
        <f t="shared" si="7"/>
        <v/>
      </c>
      <c r="V17" s="5"/>
      <c r="W17" s="5"/>
      <c r="X17" s="5"/>
    </row>
    <row r="18" spans="1:25" ht="21.6" thickBot="1">
      <c r="A18" s="50">
        <v>11</v>
      </c>
      <c r="B18" s="51">
        <f>HLOOKUP(D$5,[1]Teams!$C$4:$AG$16,13,FALSE)</f>
        <v>0</v>
      </c>
      <c r="C18" s="58"/>
      <c r="D18" s="59"/>
      <c r="E18" s="54" t="str">
        <f t="shared" si="0"/>
        <v/>
      </c>
      <c r="F18" s="54" t="str">
        <f t="shared" si="1"/>
        <v/>
      </c>
      <c r="G18" s="54" t="str">
        <f t="shared" si="2"/>
        <v/>
      </c>
      <c r="H18" s="55" t="str">
        <f t="shared" si="3"/>
        <v/>
      </c>
      <c r="I18" s="60">
        <f>HLOOKUP(K$5,[1]Teams!$C$4:$AG$16,13,FALSE)</f>
        <v>0</v>
      </c>
      <c r="J18" s="61"/>
      <c r="K18" s="62"/>
      <c r="L18" s="63"/>
      <c r="M18" s="63"/>
      <c r="N18" s="63"/>
      <c r="O18" s="55" t="str">
        <f t="shared" si="7"/>
        <v/>
      </c>
      <c r="V18" s="5"/>
      <c r="W18" s="5"/>
      <c r="X18" s="5"/>
    </row>
    <row r="19" spans="1:25" ht="21.6" thickBot="1">
      <c r="A19" s="50">
        <v>12</v>
      </c>
      <c r="B19" s="51">
        <f>HLOOKUP(D$5,[1]Teams!$C$4:$AG$17,14,FALSE)</f>
        <v>0</v>
      </c>
      <c r="C19" s="64">
        <f>HLOOKUP(C$6,[1]Teams!C$4:AF$20,14,FALSE)</f>
        <v>0</v>
      </c>
      <c r="D19" s="65" t="s">
        <v>28</v>
      </c>
      <c r="E19" s="66"/>
      <c r="F19" s="66"/>
      <c r="G19" s="67"/>
      <c r="H19" s="68"/>
      <c r="I19" s="69">
        <f>HLOOKUP(K$5,[1]Teams!$C$4:$AG$17,14,FALSE)</f>
        <v>0</v>
      </c>
      <c r="J19" s="70">
        <f>HLOOKUP(J$6,[1]Teams!C$4:AM$20,14,FALSE)</f>
        <v>0</v>
      </c>
      <c r="K19" s="71" t="s">
        <v>28</v>
      </c>
      <c r="L19" s="72"/>
      <c r="M19" s="72"/>
      <c r="N19" s="73"/>
      <c r="O19" s="68"/>
      <c r="V19" s="5"/>
      <c r="W19" s="5"/>
      <c r="X19" s="5"/>
    </row>
    <row r="20" spans="1:25" ht="26.4" thickBot="1">
      <c r="A20" s="50">
        <v>13</v>
      </c>
      <c r="B20" s="74">
        <f>HLOOKUP(D$5,[1]Teams!$C$4:$AG$16,3,FALSE)</f>
        <v>80</v>
      </c>
      <c r="C20" s="75" t="str">
        <f>HLOOKUP(C$6,[1]Teams!C$4:AF$20,3,FALSE)</f>
        <v>Paul Richard</v>
      </c>
      <c r="D20" s="76"/>
      <c r="E20" s="22"/>
      <c r="F20" s="77"/>
      <c r="G20" s="23"/>
      <c r="H20" s="68"/>
      <c r="I20" s="74">
        <f>HLOOKUP(K$5,[1]Teams!$C$4:$AG$16,3,FALSE)</f>
        <v>30</v>
      </c>
      <c r="J20" s="75" t="str">
        <f>HLOOKUP(J$6,[1]Teams!C$4:AO$20,3,FALSE)</f>
        <v>Chris Day</v>
      </c>
      <c r="K20" s="76"/>
      <c r="L20" s="22"/>
      <c r="M20" s="77"/>
      <c r="N20" s="23"/>
      <c r="O20" s="68"/>
      <c r="V20" s="5"/>
      <c r="W20" s="5"/>
      <c r="X20" s="5"/>
    </row>
    <row r="21" spans="1:25" ht="30.6" customHeight="1" thickBot="1">
      <c r="A21" s="50">
        <v>14</v>
      </c>
      <c r="B21" s="78" t="str">
        <f>IF(C24&lt;&gt;"","90","")</f>
        <v>90</v>
      </c>
      <c r="C21" s="79" t="s">
        <v>52</v>
      </c>
      <c r="D21" s="80"/>
      <c r="E21" s="81"/>
      <c r="F21" s="81"/>
      <c r="G21" s="81"/>
      <c r="H21" s="82"/>
      <c r="I21" s="78">
        <v>100</v>
      </c>
      <c r="J21" s="20"/>
      <c r="K21" s="20"/>
      <c r="L21" s="83"/>
      <c r="M21" s="83"/>
      <c r="N21" s="84"/>
      <c r="O21" s="68"/>
      <c r="V21" s="5"/>
      <c r="W21" s="5"/>
      <c r="X21" s="5"/>
    </row>
    <row r="22" spans="1:25" ht="24" thickBot="1">
      <c r="B22" s="85" t="s">
        <v>30</v>
      </c>
      <c r="C22" s="86">
        <f>COUNT(goals)</f>
        <v>12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87"/>
      <c r="O22" s="88"/>
      <c r="T22" t="str">
        <f>IF(G6&gt;M6,"Winner","")</f>
        <v/>
      </c>
      <c r="U22" s="5" t="str">
        <f>IF(M6&gt;G6,"Winner","")</f>
        <v>Winner</v>
      </c>
      <c r="V22" s="5"/>
      <c r="W22" s="5"/>
      <c r="X22" s="5"/>
      <c r="Y22" t="str">
        <f>IF(ABS(G6-M6)&lt;5,"No Fluffs","FLUFFS!")</f>
        <v>FLUFFS!</v>
      </c>
    </row>
    <row r="23" spans="1:25" s="97" customFormat="1" ht="36" customHeight="1" thickBot="1">
      <c r="A23" s="89"/>
      <c r="B23" s="90"/>
      <c r="C23" s="91" t="s">
        <v>31</v>
      </c>
      <c r="D23" s="92" t="s">
        <v>32</v>
      </c>
      <c r="E23" s="93" t="s">
        <v>33</v>
      </c>
      <c r="F23" s="94"/>
      <c r="G23" s="94"/>
      <c r="H23" s="95"/>
      <c r="I23" s="96" t="s">
        <v>34</v>
      </c>
      <c r="J23" s="96" t="s">
        <v>35</v>
      </c>
      <c r="K23" s="87"/>
      <c r="L23" s="87"/>
      <c r="M23" s="87"/>
      <c r="N23" s="87"/>
      <c r="O23" s="88"/>
      <c r="T23" s="87" t="s">
        <v>36</v>
      </c>
      <c r="U23" s="87" t="s">
        <v>37</v>
      </c>
      <c r="V23" s="87" t="s">
        <v>11</v>
      </c>
      <c r="W23" s="88"/>
      <c r="X23" s="97" t="s">
        <v>38</v>
      </c>
      <c r="Y23" s="97" t="s">
        <v>39</v>
      </c>
    </row>
    <row r="24" spans="1:25" s="97" customFormat="1" ht="36" customHeight="1" thickBot="1">
      <c r="A24" s="89"/>
      <c r="B24" s="98">
        <v>1</v>
      </c>
      <c r="C24" s="99">
        <v>37</v>
      </c>
      <c r="D24" s="100">
        <v>31</v>
      </c>
      <c r="E24" s="101"/>
      <c r="F24" s="102"/>
      <c r="G24" s="102"/>
      <c r="H24" s="103"/>
      <c r="I24" s="104">
        <v>0.75138888888888899</v>
      </c>
      <c r="J24" s="105"/>
      <c r="K24" s="106"/>
      <c r="L24" s="106"/>
      <c r="M24" s="106"/>
      <c r="N24" s="87"/>
      <c r="O24" s="88"/>
      <c r="T24" s="106">
        <f t="shared" ref="T24:T43" si="8">IF(AND(C24&lt;&gt;"",COUNTIF(B$8:B$18,C24)&gt;0),1,0)</f>
        <v>0</v>
      </c>
      <c r="U24" s="106">
        <f t="shared" ref="U24:U43" si="9">IF(AND(C24&lt;&gt;"",COUNTIF(I$8:I$18,C24)&gt;0),1,0)</f>
        <v>1</v>
      </c>
      <c r="V24" s="87">
        <f>T24</f>
        <v>0</v>
      </c>
      <c r="W24" s="88">
        <f>U24</f>
        <v>1</v>
      </c>
      <c r="X24" s="97">
        <f>ABS(V24-W24)</f>
        <v>1</v>
      </c>
    </row>
    <row r="25" spans="1:25" s="97" customFormat="1" ht="36" customHeight="1" thickBot="1">
      <c r="A25" s="89"/>
      <c r="B25" s="98">
        <v>2</v>
      </c>
      <c r="C25" s="99">
        <v>34</v>
      </c>
      <c r="D25" s="100">
        <v>38</v>
      </c>
      <c r="E25" s="101"/>
      <c r="F25" s="102"/>
      <c r="G25" s="102"/>
      <c r="H25" s="103"/>
      <c r="I25" s="104">
        <v>0.69791666666666663</v>
      </c>
      <c r="J25" s="105"/>
      <c r="K25" s="106"/>
      <c r="L25" s="106"/>
      <c r="M25" s="106"/>
      <c r="N25" s="87"/>
      <c r="O25" s="88"/>
      <c r="T25" s="106">
        <f t="shared" si="8"/>
        <v>0</v>
      </c>
      <c r="U25" s="106">
        <f t="shared" si="9"/>
        <v>1</v>
      </c>
      <c r="V25" s="87">
        <f>SUM(V24,T25)</f>
        <v>0</v>
      </c>
      <c r="W25" s="87">
        <f>SUM(W24,U25)</f>
        <v>2</v>
      </c>
      <c r="X25" s="97">
        <f t="shared" ref="X25:X43" si="10">ABS(V25-W25)</f>
        <v>2</v>
      </c>
    </row>
    <row r="26" spans="1:25" s="97" customFormat="1" ht="36" customHeight="1" thickBot="1">
      <c r="A26" s="89"/>
      <c r="B26" s="98">
        <v>3</v>
      </c>
      <c r="C26" s="99">
        <v>33</v>
      </c>
      <c r="D26" s="100">
        <v>30</v>
      </c>
      <c r="E26" s="101"/>
      <c r="F26" s="102"/>
      <c r="G26" s="102"/>
      <c r="H26" s="103"/>
      <c r="I26" s="104">
        <v>0.54236111111111118</v>
      </c>
      <c r="J26" s="105"/>
      <c r="K26" s="106"/>
      <c r="L26" s="106"/>
      <c r="M26" s="106"/>
      <c r="N26" s="87"/>
      <c r="O26" s="88"/>
      <c r="T26" s="106">
        <f t="shared" si="8"/>
        <v>0</v>
      </c>
      <c r="U26" s="106">
        <f t="shared" si="9"/>
        <v>1</v>
      </c>
      <c r="V26" s="87">
        <f t="shared" ref="V26:W41" si="11">SUM(V25,T26)</f>
        <v>0</v>
      </c>
      <c r="W26" s="87">
        <f t="shared" si="11"/>
        <v>3</v>
      </c>
      <c r="X26" s="97">
        <f t="shared" si="10"/>
        <v>3</v>
      </c>
    </row>
    <row r="27" spans="1:25" s="97" customFormat="1" ht="36" customHeight="1" thickBot="1">
      <c r="A27" s="89"/>
      <c r="B27" s="98">
        <v>4</v>
      </c>
      <c r="C27" s="99">
        <v>81</v>
      </c>
      <c r="D27" s="100">
        <v>83</v>
      </c>
      <c r="E27" s="101"/>
      <c r="F27" s="102"/>
      <c r="G27" s="102"/>
      <c r="H27" s="103"/>
      <c r="I27" s="104">
        <v>0.48749999999999999</v>
      </c>
      <c r="J27" s="105"/>
      <c r="K27" s="106"/>
      <c r="L27" s="106"/>
      <c r="M27" s="106"/>
      <c r="N27" s="87"/>
      <c r="O27" s="88"/>
      <c r="T27" s="106">
        <f t="shared" si="8"/>
        <v>1</v>
      </c>
      <c r="U27" s="106">
        <f t="shared" si="9"/>
        <v>0</v>
      </c>
      <c r="V27" s="87">
        <f t="shared" si="11"/>
        <v>1</v>
      </c>
      <c r="W27" s="87">
        <f t="shared" si="11"/>
        <v>3</v>
      </c>
      <c r="X27" s="97">
        <f t="shared" si="10"/>
        <v>2</v>
      </c>
    </row>
    <row r="28" spans="1:25" s="97" customFormat="1" ht="36" customHeight="1" thickBot="1">
      <c r="A28" s="89"/>
      <c r="B28" s="98">
        <v>5</v>
      </c>
      <c r="C28" s="99">
        <v>31</v>
      </c>
      <c r="D28" s="100">
        <v>30</v>
      </c>
      <c r="E28" s="101"/>
      <c r="F28" s="102"/>
      <c r="G28" s="102"/>
      <c r="H28" s="103"/>
      <c r="I28" s="104">
        <v>0.47847222222222219</v>
      </c>
      <c r="J28" s="105"/>
      <c r="K28" s="106"/>
      <c r="L28" s="106"/>
      <c r="M28" s="106"/>
      <c r="N28" s="87"/>
      <c r="O28" s="88"/>
      <c r="T28" s="106">
        <f t="shared" si="8"/>
        <v>0</v>
      </c>
      <c r="U28" s="106">
        <f t="shared" si="9"/>
        <v>1</v>
      </c>
      <c r="V28" s="87">
        <f t="shared" si="11"/>
        <v>1</v>
      </c>
      <c r="W28" s="87">
        <f t="shared" si="11"/>
        <v>4</v>
      </c>
      <c r="X28" s="97">
        <f t="shared" si="10"/>
        <v>3</v>
      </c>
    </row>
    <row r="29" spans="1:25" s="97" customFormat="1" ht="36" customHeight="1" thickBot="1">
      <c r="A29" s="89"/>
      <c r="B29" s="98">
        <v>6</v>
      </c>
      <c r="C29" s="99">
        <v>83</v>
      </c>
      <c r="D29" s="100">
        <v>81</v>
      </c>
      <c r="E29" s="101"/>
      <c r="F29" s="102"/>
      <c r="G29" s="102"/>
      <c r="H29" s="103"/>
      <c r="I29" s="104">
        <v>0.4368055555555555</v>
      </c>
      <c r="J29" s="105"/>
      <c r="K29" s="106"/>
      <c r="L29" s="106"/>
      <c r="M29" s="106"/>
      <c r="N29" s="87"/>
      <c r="O29" s="88"/>
      <c r="T29" s="106">
        <f t="shared" si="8"/>
        <v>1</v>
      </c>
      <c r="U29" s="106">
        <f t="shared" si="9"/>
        <v>0</v>
      </c>
      <c r="V29" s="87">
        <f t="shared" si="11"/>
        <v>2</v>
      </c>
      <c r="W29" s="87">
        <f t="shared" si="11"/>
        <v>4</v>
      </c>
      <c r="X29" s="97">
        <f t="shared" si="10"/>
        <v>2</v>
      </c>
    </row>
    <row r="30" spans="1:25" s="97" customFormat="1" ht="36" customHeight="1" thickBot="1">
      <c r="A30" s="89"/>
      <c r="B30" s="98">
        <v>7</v>
      </c>
      <c r="C30" s="99">
        <v>35</v>
      </c>
      <c r="D30" s="100"/>
      <c r="E30" s="101"/>
      <c r="F30" s="102"/>
      <c r="G30" s="102"/>
      <c r="H30" s="103"/>
      <c r="I30" s="104">
        <v>0.34166666666666662</v>
      </c>
      <c r="J30" s="105"/>
      <c r="K30" s="106"/>
      <c r="L30" s="106"/>
      <c r="M30" s="106"/>
      <c r="N30" s="87"/>
      <c r="O30" s="88"/>
      <c r="T30" s="106">
        <f t="shared" si="8"/>
        <v>0</v>
      </c>
      <c r="U30" s="106">
        <f t="shared" si="9"/>
        <v>1</v>
      </c>
      <c r="V30" s="87">
        <f t="shared" si="11"/>
        <v>2</v>
      </c>
      <c r="W30" s="87">
        <f t="shared" si="11"/>
        <v>5</v>
      </c>
      <c r="X30" s="97">
        <f t="shared" si="10"/>
        <v>3</v>
      </c>
    </row>
    <row r="31" spans="1:25" s="97" customFormat="1" ht="36" customHeight="1" thickBot="1">
      <c r="A31" s="89"/>
      <c r="B31" s="98">
        <v>8</v>
      </c>
      <c r="C31" s="99">
        <v>36</v>
      </c>
      <c r="D31" s="100">
        <v>35</v>
      </c>
      <c r="E31" s="101">
        <v>37</v>
      </c>
      <c r="F31" s="102"/>
      <c r="G31" s="102"/>
      <c r="H31" s="103"/>
      <c r="I31" s="104">
        <v>0.26666666666666666</v>
      </c>
      <c r="J31" s="105"/>
      <c r="K31" s="106"/>
      <c r="L31" s="106"/>
      <c r="M31" s="106"/>
      <c r="N31" s="87"/>
      <c r="O31" s="88"/>
      <c r="T31" s="106">
        <f t="shared" si="8"/>
        <v>0</v>
      </c>
      <c r="U31" s="106">
        <f t="shared" si="9"/>
        <v>1</v>
      </c>
      <c r="V31" s="87">
        <f t="shared" si="11"/>
        <v>2</v>
      </c>
      <c r="W31" s="87">
        <f t="shared" si="11"/>
        <v>6</v>
      </c>
      <c r="X31" s="97">
        <f t="shared" si="10"/>
        <v>4</v>
      </c>
    </row>
    <row r="32" spans="1:25" s="97" customFormat="1" ht="36" customHeight="1" thickBot="1">
      <c r="A32" s="89"/>
      <c r="B32" s="98">
        <v>9</v>
      </c>
      <c r="C32" s="99">
        <v>36</v>
      </c>
      <c r="D32" s="100">
        <v>37</v>
      </c>
      <c r="E32" s="101">
        <v>35</v>
      </c>
      <c r="F32" s="102"/>
      <c r="G32" s="102"/>
      <c r="H32" s="103"/>
      <c r="I32" s="104">
        <v>0.21666666666666667</v>
      </c>
      <c r="J32" s="105"/>
      <c r="K32" s="106"/>
      <c r="L32" s="106"/>
      <c r="M32" s="106"/>
      <c r="N32" s="87"/>
      <c r="O32" s="88"/>
      <c r="T32" s="106">
        <f t="shared" si="8"/>
        <v>0</v>
      </c>
      <c r="U32" s="106">
        <f t="shared" si="9"/>
        <v>1</v>
      </c>
      <c r="V32" s="87">
        <f t="shared" si="11"/>
        <v>2</v>
      </c>
      <c r="W32" s="87">
        <f t="shared" si="11"/>
        <v>7</v>
      </c>
      <c r="X32" s="97">
        <f t="shared" si="10"/>
        <v>5</v>
      </c>
    </row>
    <row r="33" spans="1:25" s="97" customFormat="1" ht="36" customHeight="1" thickBot="1">
      <c r="A33" s="89"/>
      <c r="B33" s="98">
        <v>10</v>
      </c>
      <c r="C33" s="99">
        <v>34</v>
      </c>
      <c r="D33" s="100">
        <v>33</v>
      </c>
      <c r="E33" s="101"/>
      <c r="F33" s="102"/>
      <c r="G33" s="102"/>
      <c r="H33" s="103"/>
      <c r="I33" s="104">
        <v>0.14583333333333334</v>
      </c>
      <c r="J33" s="105"/>
      <c r="K33" s="106"/>
      <c r="L33" s="106"/>
      <c r="M33" s="106"/>
      <c r="N33" s="87"/>
      <c r="O33" s="88"/>
      <c r="T33" s="106">
        <f t="shared" si="8"/>
        <v>0</v>
      </c>
      <c r="U33" s="106">
        <f t="shared" si="9"/>
        <v>1</v>
      </c>
      <c r="V33" s="87">
        <f t="shared" si="11"/>
        <v>2</v>
      </c>
      <c r="W33" s="87">
        <f t="shared" si="11"/>
        <v>8</v>
      </c>
      <c r="X33" s="97">
        <f t="shared" si="10"/>
        <v>6</v>
      </c>
    </row>
    <row r="34" spans="1:25" s="97" customFormat="1" ht="36" customHeight="1" thickBot="1">
      <c r="A34" s="89"/>
      <c r="B34" s="98">
        <v>11</v>
      </c>
      <c r="C34" s="99">
        <v>83</v>
      </c>
      <c r="D34" s="100">
        <v>82</v>
      </c>
      <c r="E34" s="101"/>
      <c r="F34" s="102"/>
      <c r="G34" s="102"/>
      <c r="H34" s="103"/>
      <c r="I34" s="104">
        <v>0.12708333333333333</v>
      </c>
      <c r="J34" s="105"/>
      <c r="K34" s="106"/>
      <c r="L34" s="106"/>
      <c r="M34" s="106"/>
      <c r="N34" s="87"/>
      <c r="O34" s="88"/>
      <c r="T34" s="106">
        <f t="shared" si="8"/>
        <v>1</v>
      </c>
      <c r="U34" s="106">
        <f t="shared" si="9"/>
        <v>0</v>
      </c>
      <c r="V34" s="87">
        <f t="shared" si="11"/>
        <v>3</v>
      </c>
      <c r="W34" s="87">
        <f t="shared" si="11"/>
        <v>8</v>
      </c>
      <c r="X34" s="97">
        <f t="shared" si="10"/>
        <v>5</v>
      </c>
    </row>
    <row r="35" spans="1:25" s="97" customFormat="1" ht="36" customHeight="1" thickBot="1">
      <c r="A35" s="89"/>
      <c r="B35" s="98">
        <v>12</v>
      </c>
      <c r="C35" s="99">
        <v>34</v>
      </c>
      <c r="D35" s="100">
        <v>33</v>
      </c>
      <c r="E35" s="101"/>
      <c r="F35" s="102"/>
      <c r="G35" s="102"/>
      <c r="H35" s="103"/>
      <c r="I35" s="104" t="s">
        <v>53</v>
      </c>
      <c r="J35" s="105"/>
      <c r="K35" s="106"/>
      <c r="L35" s="106"/>
      <c r="M35" s="106"/>
      <c r="N35" s="87"/>
      <c r="O35" s="88"/>
      <c r="T35" s="106">
        <f t="shared" si="8"/>
        <v>0</v>
      </c>
      <c r="U35" s="106">
        <f t="shared" si="9"/>
        <v>1</v>
      </c>
      <c r="V35" s="87">
        <f t="shared" si="11"/>
        <v>3</v>
      </c>
      <c r="W35" s="87">
        <f t="shared" si="11"/>
        <v>9</v>
      </c>
      <c r="X35" s="97">
        <f t="shared" si="10"/>
        <v>6</v>
      </c>
      <c r="Y35" s="97" t="s">
        <v>54</v>
      </c>
    </row>
    <row r="36" spans="1:25" s="97" customFormat="1" ht="36" customHeight="1" thickBot="1">
      <c r="A36" s="89"/>
      <c r="B36" s="98">
        <v>13</v>
      </c>
      <c r="C36" s="99"/>
      <c r="D36" s="100"/>
      <c r="E36" s="101"/>
      <c r="F36" s="102"/>
      <c r="G36" s="102"/>
      <c r="H36" s="103"/>
      <c r="I36" s="104"/>
      <c r="J36" s="105"/>
      <c r="K36" s="106"/>
      <c r="L36" s="106"/>
      <c r="M36" s="106"/>
      <c r="N36" s="87"/>
      <c r="O36" s="88"/>
      <c r="T36" s="106">
        <f t="shared" si="8"/>
        <v>0</v>
      </c>
      <c r="U36" s="106">
        <f t="shared" si="9"/>
        <v>0</v>
      </c>
      <c r="V36" s="87">
        <f t="shared" si="11"/>
        <v>3</v>
      </c>
      <c r="W36" s="87">
        <f t="shared" si="11"/>
        <v>9</v>
      </c>
      <c r="X36" s="97">
        <f t="shared" si="10"/>
        <v>6</v>
      </c>
    </row>
    <row r="37" spans="1:25" s="97" customFormat="1" ht="36" customHeight="1" thickBot="1">
      <c r="A37" s="89"/>
      <c r="B37" s="98">
        <v>14</v>
      </c>
      <c r="C37" s="99"/>
      <c r="D37" s="100"/>
      <c r="E37" s="101"/>
      <c r="F37" s="102"/>
      <c r="G37" s="102"/>
      <c r="H37" s="103"/>
      <c r="I37" s="104"/>
      <c r="J37" s="105"/>
      <c r="K37" s="106"/>
      <c r="L37" s="106"/>
      <c r="M37" s="106"/>
      <c r="N37" s="87"/>
      <c r="O37" s="88"/>
      <c r="T37" s="106">
        <f t="shared" si="8"/>
        <v>0</v>
      </c>
      <c r="U37" s="106">
        <f t="shared" si="9"/>
        <v>0</v>
      </c>
      <c r="V37" s="87">
        <f t="shared" si="11"/>
        <v>3</v>
      </c>
      <c r="W37" s="87">
        <f t="shared" si="11"/>
        <v>9</v>
      </c>
      <c r="X37" s="97">
        <f t="shared" si="10"/>
        <v>6</v>
      </c>
    </row>
    <row r="38" spans="1:25" s="97" customFormat="1" ht="36" customHeight="1" thickBot="1">
      <c r="A38" s="89"/>
      <c r="B38" s="98">
        <v>15</v>
      </c>
      <c r="C38" s="99"/>
      <c r="D38" s="100"/>
      <c r="E38" s="101"/>
      <c r="F38" s="102"/>
      <c r="G38" s="102"/>
      <c r="H38" s="103"/>
      <c r="I38" s="104"/>
      <c r="J38" s="105"/>
      <c r="K38" s="106"/>
      <c r="L38" s="106"/>
      <c r="M38" s="106"/>
      <c r="N38" s="87"/>
      <c r="O38" s="88"/>
      <c r="T38" s="106">
        <f t="shared" si="8"/>
        <v>0</v>
      </c>
      <c r="U38" s="106">
        <f t="shared" si="9"/>
        <v>0</v>
      </c>
      <c r="V38" s="87">
        <f t="shared" si="11"/>
        <v>3</v>
      </c>
      <c r="W38" s="87">
        <f t="shared" si="11"/>
        <v>9</v>
      </c>
      <c r="X38" s="97">
        <f t="shared" si="10"/>
        <v>6</v>
      </c>
    </row>
    <row r="39" spans="1:25" s="97" customFormat="1" ht="36" customHeight="1" thickBot="1">
      <c r="A39" s="89"/>
      <c r="B39" s="98">
        <v>16</v>
      </c>
      <c r="C39" s="99"/>
      <c r="D39" s="100"/>
      <c r="E39" s="101"/>
      <c r="F39" s="102"/>
      <c r="G39" s="102"/>
      <c r="H39" s="103"/>
      <c r="I39" s="104"/>
      <c r="J39" s="105"/>
      <c r="K39" s="106"/>
      <c r="L39" s="106"/>
      <c r="M39" s="106"/>
      <c r="N39" s="87"/>
      <c r="O39" s="88"/>
      <c r="T39" s="106">
        <f t="shared" si="8"/>
        <v>0</v>
      </c>
      <c r="U39" s="106">
        <f t="shared" si="9"/>
        <v>0</v>
      </c>
      <c r="V39" s="87">
        <f t="shared" si="11"/>
        <v>3</v>
      </c>
      <c r="W39" s="87">
        <f t="shared" si="11"/>
        <v>9</v>
      </c>
      <c r="X39" s="97">
        <f t="shared" si="10"/>
        <v>6</v>
      </c>
    </row>
    <row r="40" spans="1:25" s="97" customFormat="1" ht="36" customHeight="1" thickBot="1">
      <c r="A40" s="89"/>
      <c r="B40" s="98">
        <v>17</v>
      </c>
      <c r="C40" s="99"/>
      <c r="D40" s="100"/>
      <c r="E40" s="101"/>
      <c r="F40" s="102"/>
      <c r="G40" s="102"/>
      <c r="H40" s="103"/>
      <c r="I40" s="107"/>
      <c r="J40" s="105"/>
      <c r="K40" s="106"/>
      <c r="L40" s="106"/>
      <c r="M40" s="106"/>
      <c r="N40" s="87"/>
      <c r="O40" s="88"/>
      <c r="T40" s="106">
        <f t="shared" si="8"/>
        <v>0</v>
      </c>
      <c r="U40" s="106">
        <f t="shared" si="9"/>
        <v>0</v>
      </c>
      <c r="V40" s="87">
        <f t="shared" si="11"/>
        <v>3</v>
      </c>
      <c r="W40" s="87">
        <f t="shared" si="11"/>
        <v>9</v>
      </c>
      <c r="X40" s="97">
        <f t="shared" si="10"/>
        <v>6</v>
      </c>
    </row>
    <row r="41" spans="1:25" s="97" customFormat="1" ht="36" customHeight="1" thickBot="1">
      <c r="A41" s="89"/>
      <c r="B41" s="98">
        <v>18</v>
      </c>
      <c r="C41" s="99"/>
      <c r="D41" s="100"/>
      <c r="E41" s="101"/>
      <c r="F41" s="102"/>
      <c r="G41" s="102"/>
      <c r="H41" s="103"/>
      <c r="I41" s="107"/>
      <c r="J41" s="105"/>
      <c r="K41" s="106"/>
      <c r="L41" s="106"/>
      <c r="M41" s="106"/>
      <c r="N41" s="87"/>
      <c r="O41" s="88"/>
      <c r="T41" s="106">
        <f t="shared" si="8"/>
        <v>0</v>
      </c>
      <c r="U41" s="106">
        <f t="shared" si="9"/>
        <v>0</v>
      </c>
      <c r="V41" s="87">
        <f t="shared" si="11"/>
        <v>3</v>
      </c>
      <c r="W41" s="87">
        <f t="shared" si="11"/>
        <v>9</v>
      </c>
      <c r="X41" s="97">
        <f t="shared" si="10"/>
        <v>6</v>
      </c>
    </row>
    <row r="42" spans="1:25" s="97" customFormat="1" ht="36" customHeight="1" thickBot="1">
      <c r="A42" s="89"/>
      <c r="B42" s="98">
        <v>19</v>
      </c>
      <c r="C42" s="99"/>
      <c r="D42" s="100"/>
      <c r="E42" s="101"/>
      <c r="F42" s="102"/>
      <c r="G42" s="102"/>
      <c r="H42" s="103"/>
      <c r="I42" s="107"/>
      <c r="J42" s="105"/>
      <c r="K42" s="106"/>
      <c r="L42" s="106"/>
      <c r="M42" s="106"/>
      <c r="N42" s="87"/>
      <c r="O42" s="88"/>
      <c r="T42" s="106">
        <f t="shared" si="8"/>
        <v>0</v>
      </c>
      <c r="U42" s="106">
        <f t="shared" si="9"/>
        <v>0</v>
      </c>
      <c r="V42" s="87">
        <f>SUM(V41,T42)</f>
        <v>3</v>
      </c>
      <c r="W42" s="87">
        <f>SUM(W41,U42)</f>
        <v>9</v>
      </c>
      <c r="X42" s="97">
        <f t="shared" si="10"/>
        <v>6</v>
      </c>
    </row>
    <row r="43" spans="1:25" s="97" customFormat="1" ht="36" customHeight="1" thickBot="1">
      <c r="A43" s="89"/>
      <c r="B43" s="98">
        <v>20</v>
      </c>
      <c r="C43" s="99"/>
      <c r="D43" s="100"/>
      <c r="E43" s="101"/>
      <c r="F43" s="102"/>
      <c r="G43" s="102"/>
      <c r="H43" s="103"/>
      <c r="I43" s="107"/>
      <c r="J43" s="105"/>
      <c r="K43" s="108"/>
      <c r="L43" s="108"/>
      <c r="M43" s="108"/>
      <c r="N43" s="109"/>
      <c r="O43" s="110"/>
      <c r="T43" s="106">
        <f t="shared" si="8"/>
        <v>0</v>
      </c>
      <c r="U43" s="106">
        <f t="shared" si="9"/>
        <v>0</v>
      </c>
      <c r="V43" s="87">
        <f>SUM(V42,T43)</f>
        <v>3</v>
      </c>
      <c r="W43" s="87">
        <f>SUM(W42,U43)</f>
        <v>9</v>
      </c>
      <c r="X43" s="97">
        <f t="shared" si="10"/>
        <v>6</v>
      </c>
    </row>
    <row r="44" spans="1:25">
      <c r="C44" s="83"/>
    </row>
  </sheetData>
  <mergeCells count="37">
    <mergeCell ref="E43:H43"/>
    <mergeCell ref="E37:H37"/>
    <mergeCell ref="E38:H38"/>
    <mergeCell ref="E39:H39"/>
    <mergeCell ref="E40:H40"/>
    <mergeCell ref="E41:H41"/>
    <mergeCell ref="E42:H42"/>
    <mergeCell ref="E31:H31"/>
    <mergeCell ref="E32:H32"/>
    <mergeCell ref="E33:H33"/>
    <mergeCell ref="E34:H34"/>
    <mergeCell ref="E35:H35"/>
    <mergeCell ref="E36:H36"/>
    <mergeCell ref="E25:H25"/>
    <mergeCell ref="E26:H26"/>
    <mergeCell ref="E27:H27"/>
    <mergeCell ref="E28:H28"/>
    <mergeCell ref="E29:H29"/>
    <mergeCell ref="E30:H30"/>
    <mergeCell ref="C20:D20"/>
    <mergeCell ref="E20:G20"/>
    <mergeCell ref="J20:K20"/>
    <mergeCell ref="L20:N20"/>
    <mergeCell ref="E23:H23"/>
    <mergeCell ref="E24:H24"/>
    <mergeCell ref="E6:F6"/>
    <mergeCell ref="G6:H6"/>
    <mergeCell ref="K6:L6"/>
    <mergeCell ref="M6:N6"/>
    <mergeCell ref="D19:G19"/>
    <mergeCell ref="K19:N19"/>
    <mergeCell ref="E3:F3"/>
    <mergeCell ref="G3:H3"/>
    <mergeCell ref="J3:M3"/>
    <mergeCell ref="E4:F4"/>
    <mergeCell ref="G4:H4"/>
    <mergeCell ref="J4:M4"/>
  </mergeCells>
  <conditionalFormatting sqref="I8:J19 B8:C19">
    <cfRule type="cellIs" dxfId="48" priority="8" operator="equal">
      <formula>0</formula>
    </cfRule>
  </conditionalFormatting>
  <conditionalFormatting sqref="C6 J6">
    <cfRule type="cellIs" dxfId="47" priority="7" stopIfTrue="1" operator="equal">
      <formula>"Purple Heys"</formula>
    </cfRule>
  </conditionalFormatting>
  <conditionalFormatting sqref="C6 J6">
    <cfRule type="cellIs" dxfId="46" priority="1" stopIfTrue="1" operator="equal">
      <formula>"Retribution"</formula>
    </cfRule>
    <cfRule type="cellIs" dxfId="45" priority="2" stopIfTrue="1" operator="equal">
      <formula>"Golden Panthers"</formula>
    </cfRule>
    <cfRule type="cellIs" dxfId="44" priority="3" stopIfTrue="1" operator="equal">
      <formula>"Blue Storm"</formula>
    </cfRule>
    <cfRule type="cellIs" dxfId="43" priority="4" stopIfTrue="1" operator="equal">
      <formula>"The Green Machine"</formula>
    </cfRule>
    <cfRule type="cellIs" dxfId="42" priority="5" stopIfTrue="1" operator="equal">
      <formula>"Red Light District"</formula>
    </cfRule>
    <cfRule type="cellIs" dxfId="41" priority="6" stopIfTrue="1" operator="equal">
      <formula>"Slashing Pumpkins"</formula>
    </cfRule>
  </conditionalFormatting>
  <pageMargins left="0.7" right="0.7" top="0.75" bottom="0.75" header="0.3" footer="0.3"/>
  <pageSetup scale="54" orientation="portrait" blackAndWhite="1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4">
    <tabColor rgb="FFFF0000"/>
    <pageSetUpPr fitToPage="1"/>
  </sheetPr>
  <dimension ref="A1:Y44"/>
  <sheetViews>
    <sheetView zoomScale="50" zoomScaleNormal="50" workbookViewId="0">
      <selection activeCell="K19" sqref="K19:N19"/>
    </sheetView>
  </sheetViews>
  <sheetFormatPr defaultRowHeight="14.4"/>
  <cols>
    <col min="1" max="1" width="3.6640625" style="1" customWidth="1"/>
    <col min="2" max="2" width="12.5546875" customWidth="1"/>
    <col min="3" max="3" width="31.33203125" style="4" customWidth="1"/>
    <col min="4" max="4" width="14.6640625" customWidth="1"/>
    <col min="5" max="8" width="4.6640625" customWidth="1"/>
    <col min="9" max="9" width="16.109375" customWidth="1"/>
    <col min="10" max="10" width="37.109375" customWidth="1"/>
    <col min="11" max="11" width="14.6640625" customWidth="1"/>
    <col min="12" max="15" width="4.6640625" customWidth="1"/>
    <col min="18" max="18" width="2.88671875" customWidth="1"/>
    <col min="21" max="21" width="14.6640625" style="5" bestFit="1" customWidth="1"/>
  </cols>
  <sheetData>
    <row r="1" spans="1:24" ht="25.8">
      <c r="C1" s="2" t="s">
        <v>0</v>
      </c>
      <c r="D1" s="3">
        <v>4</v>
      </c>
      <c r="F1" s="4">
        <f>SUM(G6,M6)</f>
        <v>18</v>
      </c>
      <c r="G1" s="4" t="str">
        <f>IF(F1&lt;&gt;F2,"MISSED GOAL","")</f>
        <v/>
      </c>
      <c r="H1" s="4"/>
      <c r="I1" s="4"/>
    </row>
    <row r="2" spans="1:24" ht="15" thickBot="1">
      <c r="F2" s="6">
        <f>C22</f>
        <v>18</v>
      </c>
      <c r="G2" s="4"/>
      <c r="H2" s="4"/>
      <c r="I2" s="4"/>
    </row>
    <row r="3" spans="1:24" ht="26.4" customHeight="1" thickBot="1">
      <c r="B3" s="7" t="s">
        <v>1</v>
      </c>
      <c r="C3" s="8">
        <v>42267</v>
      </c>
      <c r="D3" s="9" t="s">
        <v>2</v>
      </c>
      <c r="E3" s="10">
        <v>8</v>
      </c>
      <c r="F3" s="11"/>
      <c r="G3" s="12" t="s">
        <v>3</v>
      </c>
      <c r="H3" s="13"/>
      <c r="I3" s="14" t="s">
        <v>4</v>
      </c>
      <c r="J3" s="15"/>
      <c r="K3" s="16"/>
      <c r="L3" s="16"/>
      <c r="M3" s="16"/>
      <c r="N3" s="17"/>
      <c r="O3" s="18"/>
    </row>
    <row r="4" spans="1:24" ht="26.4" customHeight="1" thickBot="1">
      <c r="B4" s="19" t="s">
        <v>5</v>
      </c>
      <c r="C4" s="20"/>
      <c r="D4" s="21" t="s">
        <v>6</v>
      </c>
      <c r="E4" s="22"/>
      <c r="F4" s="23"/>
      <c r="G4" s="24">
        <f>D1</f>
        <v>4</v>
      </c>
      <c r="H4" s="25"/>
      <c r="I4" s="26"/>
      <c r="J4" s="27"/>
      <c r="K4" s="28"/>
      <c r="L4" s="28"/>
      <c r="M4" s="28"/>
      <c r="N4" s="26"/>
      <c r="O4" s="29"/>
    </row>
    <row r="5" spans="1:24" s="36" customFormat="1" ht="43.2" customHeight="1" thickBot="1">
      <c r="A5" s="30"/>
      <c r="B5" s="31"/>
      <c r="C5" s="32" t="s">
        <v>7</v>
      </c>
      <c r="D5" s="33" t="str">
        <f>CONCATENATE(C6," Numbers")</f>
        <v>The Green Machine Numbers</v>
      </c>
      <c r="E5" s="33"/>
      <c r="F5" s="33"/>
      <c r="G5" s="34"/>
      <c r="H5" s="33"/>
      <c r="I5" s="33" t="s">
        <v>8</v>
      </c>
      <c r="J5" s="33" t="s">
        <v>9</v>
      </c>
      <c r="K5" s="33" t="str">
        <f>CONCATENATE(J6," Numbers")</f>
        <v>Slashing Pumpkins Numbers</v>
      </c>
      <c r="L5" s="33"/>
      <c r="M5" s="33"/>
      <c r="N5" s="33"/>
      <c r="O5" s="35"/>
      <c r="U5" s="37"/>
    </row>
    <row r="6" spans="1:24" ht="31.95" customHeight="1" thickBot="1">
      <c r="B6" s="38" t="s">
        <v>10</v>
      </c>
      <c r="C6" s="39" t="s">
        <v>49</v>
      </c>
      <c r="D6" s="17"/>
      <c r="E6" s="40" t="s">
        <v>11</v>
      </c>
      <c r="F6" s="41"/>
      <c r="G6" s="42">
        <f>IF(COUNTBLANK(D8:D18)&lt;&gt;11,SUM(E8:E18),"")</f>
        <v>4</v>
      </c>
      <c r="H6" s="43"/>
      <c r="I6" s="38" t="s">
        <v>12</v>
      </c>
      <c r="J6" s="39" t="s">
        <v>7</v>
      </c>
      <c r="K6" s="40" t="s">
        <v>11</v>
      </c>
      <c r="L6" s="41"/>
      <c r="M6" s="42">
        <f>IF(COUNTBLANK(K8:K18)&lt;&gt;11,SUM(L8:L18),"")</f>
        <v>14</v>
      </c>
      <c r="N6" s="43"/>
      <c r="O6" s="18"/>
    </row>
    <row r="7" spans="1:24">
      <c r="B7" s="44" t="s">
        <v>14</v>
      </c>
      <c r="C7" s="45" t="s">
        <v>15</v>
      </c>
      <c r="D7" s="46" t="s">
        <v>16</v>
      </c>
      <c r="E7" s="47" t="s">
        <v>17</v>
      </c>
      <c r="F7" s="47" t="s">
        <v>18</v>
      </c>
      <c r="G7" s="47" t="s">
        <v>19</v>
      </c>
      <c r="H7" s="48" t="s">
        <v>20</v>
      </c>
      <c r="I7" s="49" t="s">
        <v>14</v>
      </c>
      <c r="J7" s="45" t="s">
        <v>15</v>
      </c>
      <c r="K7" s="45" t="s">
        <v>16</v>
      </c>
      <c r="L7" s="47" t="s">
        <v>17</v>
      </c>
      <c r="M7" s="47" t="s">
        <v>21</v>
      </c>
      <c r="N7" s="48" t="s">
        <v>19</v>
      </c>
      <c r="O7" s="48" t="s">
        <v>20</v>
      </c>
    </row>
    <row r="8" spans="1:24" ht="23.4">
      <c r="A8" s="50">
        <v>1</v>
      </c>
      <c r="B8" s="51">
        <f>HLOOKUP(D$5,[1]Teams!$C$4:$AG$16,2,FALSE)</f>
        <v>81</v>
      </c>
      <c r="C8" s="52" t="str">
        <f>HLOOKUP(C$6,[1]Teams!C$4:AF$20,2,FALSE)</f>
        <v>Collin Sleep</v>
      </c>
      <c r="D8" s="53" t="s">
        <v>22</v>
      </c>
      <c r="E8" s="54">
        <f t="shared" ref="E8:E18" si="0">IF(D8&lt;&gt;"",COUNTIF(goals,$B8),"")</f>
        <v>2</v>
      </c>
      <c r="F8" s="54">
        <f t="shared" ref="F8:F18" si="1">IF(D8&lt;&gt;"",COUNTIF(firsts,$B8),"")</f>
        <v>1</v>
      </c>
      <c r="G8" s="54">
        <f t="shared" ref="G8:G18" si="2">IF(D8&lt;&gt;"",COUNTIF(seconds,$B8),"")</f>
        <v>0</v>
      </c>
      <c r="H8" s="55">
        <f t="shared" ref="H8:H18" si="3">IF(D8&lt;&gt;"",SUM(E8:G8),"")</f>
        <v>3</v>
      </c>
      <c r="I8" s="56">
        <f>HLOOKUP(K$5,[1]Teams!$C$4:$AG$16,2,FALSE)</f>
        <v>21</v>
      </c>
      <c r="J8" s="52" t="str">
        <f>HLOOKUP(J$6,[1]Teams!C$4:AO$20,2,FALSE)</f>
        <v>James Campbell</v>
      </c>
      <c r="K8" s="57" t="s">
        <v>22</v>
      </c>
      <c r="L8" s="54">
        <f t="shared" ref="L8:L17" si="4">IF(K8&lt;&gt;"",COUNTIF(goals,$I8),"")</f>
        <v>0</v>
      </c>
      <c r="M8" s="54">
        <f t="shared" ref="M8:M17" si="5">IF(K8&lt;&gt;"",COUNTIF(firsts,$I8),"")</f>
        <v>1</v>
      </c>
      <c r="N8" s="54">
        <f t="shared" ref="N8:N17" si="6">IF(K8&lt;&gt;"",COUNTIF(seconds,$I8),"")</f>
        <v>2</v>
      </c>
      <c r="O8" s="55">
        <f t="shared" ref="O8:O18" si="7">IF(K8&lt;&gt;"",SUM(L8:N8),"")</f>
        <v>3</v>
      </c>
    </row>
    <row r="9" spans="1:24" ht="23.4">
      <c r="A9" s="50">
        <v>2</v>
      </c>
      <c r="B9" s="51">
        <f>HLOOKUP(D$5,[1]Teams!$C$4:$AG$16,4,FALSE)</f>
        <v>82</v>
      </c>
      <c r="C9" s="52" t="str">
        <f>HLOOKUP(C$6,[1]Teams!C$4:AF$20,4,FALSE)</f>
        <v>Bryan Letcher</v>
      </c>
      <c r="D9" s="53" t="s">
        <v>22</v>
      </c>
      <c r="E9" s="54">
        <f t="shared" si="0"/>
        <v>0</v>
      </c>
      <c r="F9" s="54">
        <f t="shared" si="1"/>
        <v>1</v>
      </c>
      <c r="G9" s="54">
        <f t="shared" si="2"/>
        <v>0</v>
      </c>
      <c r="H9" s="55">
        <f t="shared" si="3"/>
        <v>1</v>
      </c>
      <c r="I9" s="56">
        <f>HLOOKUP(K$5,[1]Teams!$C$4:$AG$16,4,FALSE)</f>
        <v>22</v>
      </c>
      <c r="J9" s="52" t="str">
        <f>HLOOKUP(J$6,[1]Teams!C$4:AO$20,4,FALSE)</f>
        <v>Doug Virtue</v>
      </c>
      <c r="K9" s="57"/>
      <c r="L9" s="54" t="str">
        <f t="shared" si="4"/>
        <v/>
      </c>
      <c r="M9" s="54" t="str">
        <f t="shared" si="5"/>
        <v/>
      </c>
      <c r="N9" s="54" t="str">
        <f t="shared" si="6"/>
        <v/>
      </c>
      <c r="O9" s="55" t="str">
        <f t="shared" si="7"/>
        <v/>
      </c>
    </row>
    <row r="10" spans="1:24" ht="23.4">
      <c r="A10" s="50">
        <v>3</v>
      </c>
      <c r="B10" s="51">
        <f>HLOOKUP(D$5,[1]Teams!$C$4:$AG$16,5,FALSE)</f>
        <v>83</v>
      </c>
      <c r="C10" s="52" t="str">
        <f>HLOOKUP(C$6,[1]Teams!C$4:AF$20,5,FALSE)</f>
        <v>Craig Maranda</v>
      </c>
      <c r="D10" s="53" t="s">
        <v>22</v>
      </c>
      <c r="E10" s="54">
        <f t="shared" si="0"/>
        <v>1</v>
      </c>
      <c r="F10" s="54">
        <f t="shared" si="1"/>
        <v>0</v>
      </c>
      <c r="G10" s="54">
        <f t="shared" si="2"/>
        <v>0</v>
      </c>
      <c r="H10" s="55">
        <f t="shared" si="3"/>
        <v>1</v>
      </c>
      <c r="I10" s="56">
        <f>HLOOKUP(K$5,[1]Teams!$C$4:$AG$16,5,FALSE)</f>
        <v>23</v>
      </c>
      <c r="J10" s="52" t="str">
        <f>HLOOKUP(J$6,[1]Teams!C$4:AO$20,5,FALSE)</f>
        <v>Jacob Wilson</v>
      </c>
      <c r="K10" s="57" t="s">
        <v>22</v>
      </c>
      <c r="L10" s="54">
        <f t="shared" si="4"/>
        <v>2</v>
      </c>
      <c r="M10" s="54">
        <f t="shared" si="5"/>
        <v>2</v>
      </c>
      <c r="N10" s="54">
        <f t="shared" si="6"/>
        <v>0</v>
      </c>
      <c r="O10" s="55">
        <f t="shared" si="7"/>
        <v>4</v>
      </c>
    </row>
    <row r="11" spans="1:24" ht="23.4">
      <c r="A11" s="50">
        <v>4</v>
      </c>
      <c r="B11" s="51">
        <f>HLOOKUP(D$5,[1]Teams!$C$4:$AG$16,6,FALSE)</f>
        <v>84</v>
      </c>
      <c r="C11" s="52" t="str">
        <f>HLOOKUP(C$6,[1]Teams!C$4:AF$20,6,FALSE)</f>
        <v>Matthew Wedge</v>
      </c>
      <c r="D11" s="53" t="s">
        <v>22</v>
      </c>
      <c r="E11" s="54">
        <f t="shared" si="0"/>
        <v>0</v>
      </c>
      <c r="F11" s="54">
        <f t="shared" si="1"/>
        <v>2</v>
      </c>
      <c r="G11" s="54">
        <f t="shared" si="2"/>
        <v>0</v>
      </c>
      <c r="H11" s="55">
        <f t="shared" si="3"/>
        <v>2</v>
      </c>
      <c r="I11" s="56">
        <f>HLOOKUP(K$5,[1]Teams!$C$4:$AG$16,6,FALSE)</f>
        <v>24</v>
      </c>
      <c r="J11" s="52" t="str">
        <f>HLOOKUP(J$6,[1]Teams!C$4:AO$20,6,FALSE)</f>
        <v>John Stewart</v>
      </c>
      <c r="K11" s="57" t="s">
        <v>22</v>
      </c>
      <c r="L11" s="54">
        <f t="shared" si="4"/>
        <v>1</v>
      </c>
      <c r="M11" s="54">
        <f t="shared" si="5"/>
        <v>1</v>
      </c>
      <c r="N11" s="54">
        <f t="shared" si="6"/>
        <v>0</v>
      </c>
      <c r="O11" s="55">
        <f t="shared" si="7"/>
        <v>2</v>
      </c>
    </row>
    <row r="12" spans="1:24" ht="23.4">
      <c r="A12" s="50">
        <v>5</v>
      </c>
      <c r="B12" s="51">
        <f>HLOOKUP(D$5,[1]Teams!$C$4:$AG$16,7,FALSE)</f>
        <v>85</v>
      </c>
      <c r="C12" s="52" t="str">
        <f>HLOOKUP(C$6,[1]Teams!C$4:AF$20,7,FALSE)</f>
        <v>Ray Basque</v>
      </c>
      <c r="D12" s="53" t="s">
        <v>22</v>
      </c>
      <c r="E12" s="54">
        <f t="shared" si="0"/>
        <v>0</v>
      </c>
      <c r="F12" s="54">
        <f t="shared" si="1"/>
        <v>0</v>
      </c>
      <c r="G12" s="54">
        <f t="shared" si="2"/>
        <v>1</v>
      </c>
      <c r="H12" s="55">
        <f t="shared" si="3"/>
        <v>1</v>
      </c>
      <c r="I12" s="56">
        <f>HLOOKUP(K$5,[1]Teams!$C$4:$AG$16,7,FALSE)</f>
        <v>25</v>
      </c>
      <c r="J12" s="52" t="str">
        <f>HLOOKUP(J$6,[1]Teams!C$4:AO$20,7,FALSE)</f>
        <v>Matt Vautour</v>
      </c>
      <c r="K12" s="57" t="s">
        <v>22</v>
      </c>
      <c r="L12" s="54">
        <f t="shared" si="4"/>
        <v>2</v>
      </c>
      <c r="M12" s="54">
        <f t="shared" si="5"/>
        <v>2</v>
      </c>
      <c r="N12" s="54">
        <f t="shared" si="6"/>
        <v>0</v>
      </c>
      <c r="O12" s="55">
        <f t="shared" si="7"/>
        <v>4</v>
      </c>
    </row>
    <row r="13" spans="1:24" ht="23.4">
      <c r="A13" s="50">
        <v>6</v>
      </c>
      <c r="B13" s="51">
        <f>HLOOKUP(D$5,[1]Teams!$C$4:$AG$16,8,FALSE)</f>
        <v>86</v>
      </c>
      <c r="C13" s="52" t="str">
        <f>HLOOKUP(C$6,[1]Teams!C$4:AF$20,8,FALSE)</f>
        <v>Scott McLean</v>
      </c>
      <c r="D13" s="53"/>
      <c r="E13" s="54" t="str">
        <f t="shared" si="0"/>
        <v/>
      </c>
      <c r="F13" s="54" t="str">
        <f t="shared" si="1"/>
        <v/>
      </c>
      <c r="G13" s="54" t="str">
        <f t="shared" si="2"/>
        <v/>
      </c>
      <c r="H13" s="55" t="str">
        <f t="shared" si="3"/>
        <v/>
      </c>
      <c r="I13" s="56">
        <f>HLOOKUP(K$5,[1]Teams!$C$4:$AG$16,8,FALSE)</f>
        <v>26</v>
      </c>
      <c r="J13" s="52" t="str">
        <f>HLOOKUP(J$6,[1]Teams!C$4:AO$20,8,FALSE)</f>
        <v>Richard Kwiatkowski</v>
      </c>
      <c r="K13" s="57" t="s">
        <v>22</v>
      </c>
      <c r="L13" s="54">
        <f t="shared" si="4"/>
        <v>4</v>
      </c>
      <c r="M13" s="54">
        <f t="shared" si="5"/>
        <v>2</v>
      </c>
      <c r="N13" s="54">
        <f t="shared" si="6"/>
        <v>0</v>
      </c>
      <c r="O13" s="55">
        <f t="shared" si="7"/>
        <v>6</v>
      </c>
    </row>
    <row r="14" spans="1:24" ht="23.4">
      <c r="A14" s="50">
        <v>7</v>
      </c>
      <c r="B14" s="51">
        <f>HLOOKUP(D$5,[1]Teams!$C$4:$AG$16,9,FALSE)</f>
        <v>87</v>
      </c>
      <c r="C14" s="52" t="str">
        <f>HLOOKUP(C$6,[1]Teams!C$4:AF$20,9,FALSE)</f>
        <v>Scott Praught</v>
      </c>
      <c r="D14" s="53"/>
      <c r="E14" s="54" t="str">
        <f t="shared" si="0"/>
        <v/>
      </c>
      <c r="F14" s="54" t="str">
        <f t="shared" si="1"/>
        <v/>
      </c>
      <c r="G14" s="54" t="str">
        <f t="shared" si="2"/>
        <v/>
      </c>
      <c r="H14" s="55" t="str">
        <f t="shared" si="3"/>
        <v/>
      </c>
      <c r="I14" s="56">
        <f>HLOOKUP(K$5,[1]Teams!$C$4:$AG$16,9,FALSE)</f>
        <v>27</v>
      </c>
      <c r="J14" s="52" t="str">
        <f>HLOOKUP(J$6,[1]Teams!C$4:AO$20,9,FALSE)</f>
        <v>Rick Bartlett</v>
      </c>
      <c r="K14" s="57" t="s">
        <v>22</v>
      </c>
      <c r="L14" s="54">
        <f t="shared" si="4"/>
        <v>2</v>
      </c>
      <c r="M14" s="54">
        <f t="shared" si="5"/>
        <v>1</v>
      </c>
      <c r="N14" s="54">
        <f t="shared" si="6"/>
        <v>1</v>
      </c>
      <c r="O14" s="55">
        <f t="shared" si="7"/>
        <v>4</v>
      </c>
      <c r="V14" s="5"/>
      <c r="W14" s="5"/>
      <c r="X14" s="5"/>
    </row>
    <row r="15" spans="1:24" ht="23.4">
      <c r="A15" s="50">
        <v>8</v>
      </c>
      <c r="B15" s="51">
        <f>HLOOKUP(D$5,[1]Teams!$C$4:$AG$16,10,FALSE)</f>
        <v>88</v>
      </c>
      <c r="C15" s="52" t="str">
        <f>HLOOKUP(C$6,[1]Teams!C$4:AF$20,10,FALSE)</f>
        <v>Stephen Atherton</v>
      </c>
      <c r="D15" s="53"/>
      <c r="E15" s="54" t="str">
        <f t="shared" si="0"/>
        <v/>
      </c>
      <c r="F15" s="54" t="str">
        <f t="shared" si="1"/>
        <v/>
      </c>
      <c r="G15" s="54" t="str">
        <f t="shared" si="2"/>
        <v/>
      </c>
      <c r="H15" s="55" t="str">
        <f t="shared" si="3"/>
        <v/>
      </c>
      <c r="I15" s="56">
        <f>HLOOKUP(K$5,[1]Teams!$C$4:$AG$16,10,FALSE)</f>
        <v>28</v>
      </c>
      <c r="J15" s="52" t="str">
        <f>HLOOKUP(J$6,[1]Teams!C$4:AO$20,10,FALSE)</f>
        <v>Trevor Graham</v>
      </c>
      <c r="K15" s="57" t="s">
        <v>22</v>
      </c>
      <c r="L15" s="54">
        <f t="shared" si="4"/>
        <v>3</v>
      </c>
      <c r="M15" s="54">
        <f t="shared" si="5"/>
        <v>1</v>
      </c>
      <c r="N15" s="54">
        <f t="shared" si="6"/>
        <v>1</v>
      </c>
      <c r="O15" s="55">
        <f t="shared" si="7"/>
        <v>5</v>
      </c>
      <c r="V15" s="5"/>
      <c r="W15" s="5"/>
      <c r="X15" s="5"/>
    </row>
    <row r="16" spans="1:24" ht="21">
      <c r="A16" s="50">
        <v>9</v>
      </c>
      <c r="B16" s="51">
        <v>95</v>
      </c>
      <c r="C16" s="58" t="s">
        <v>51</v>
      </c>
      <c r="D16" s="53" t="s">
        <v>24</v>
      </c>
      <c r="E16" s="54">
        <f t="shared" si="0"/>
        <v>1</v>
      </c>
      <c r="F16" s="54">
        <f t="shared" si="1"/>
        <v>0</v>
      </c>
      <c r="G16" s="54">
        <f t="shared" si="2"/>
        <v>1</v>
      </c>
      <c r="H16" s="55">
        <f t="shared" si="3"/>
        <v>2</v>
      </c>
      <c r="I16" s="56">
        <v>99</v>
      </c>
      <c r="J16" s="58"/>
      <c r="K16" s="57"/>
      <c r="L16" s="54" t="str">
        <f t="shared" si="4"/>
        <v/>
      </c>
      <c r="M16" s="54" t="str">
        <f t="shared" si="5"/>
        <v/>
      </c>
      <c r="N16" s="54" t="str">
        <f t="shared" si="6"/>
        <v/>
      </c>
      <c r="O16" s="55" t="str">
        <f t="shared" si="7"/>
        <v/>
      </c>
      <c r="V16" s="5"/>
      <c r="W16" s="5"/>
      <c r="X16" s="5"/>
    </row>
    <row r="17" spans="1:25" ht="21">
      <c r="A17" s="50">
        <v>10</v>
      </c>
      <c r="B17" s="51">
        <v>94</v>
      </c>
      <c r="C17" s="58"/>
      <c r="D17" s="53"/>
      <c r="E17" s="54" t="str">
        <f t="shared" si="0"/>
        <v/>
      </c>
      <c r="F17" s="54" t="str">
        <f t="shared" si="1"/>
        <v/>
      </c>
      <c r="G17" s="54" t="str">
        <f t="shared" si="2"/>
        <v/>
      </c>
      <c r="H17" s="55" t="str">
        <f t="shared" si="3"/>
        <v/>
      </c>
      <c r="I17" s="56">
        <v>98</v>
      </c>
      <c r="J17" s="58"/>
      <c r="K17" s="57"/>
      <c r="L17" s="54" t="str">
        <f t="shared" si="4"/>
        <v/>
      </c>
      <c r="M17" s="54" t="str">
        <f t="shared" si="5"/>
        <v/>
      </c>
      <c r="N17" s="54" t="str">
        <f t="shared" si="6"/>
        <v/>
      </c>
      <c r="O17" s="55" t="str">
        <f t="shared" si="7"/>
        <v/>
      </c>
      <c r="V17" s="5"/>
      <c r="W17" s="5"/>
      <c r="X17" s="5"/>
    </row>
    <row r="18" spans="1:25" ht="21.6" thickBot="1">
      <c r="A18" s="50">
        <v>11</v>
      </c>
      <c r="B18" s="51">
        <f>HLOOKUP(D$5,[1]Teams!$C$4:$AG$16,13,FALSE)</f>
        <v>0</v>
      </c>
      <c r="C18" s="58"/>
      <c r="D18" s="59"/>
      <c r="E18" s="54" t="str">
        <f t="shared" si="0"/>
        <v/>
      </c>
      <c r="F18" s="54" t="str">
        <f t="shared" si="1"/>
        <v/>
      </c>
      <c r="G18" s="54" t="str">
        <f t="shared" si="2"/>
        <v/>
      </c>
      <c r="H18" s="55" t="str">
        <f t="shared" si="3"/>
        <v/>
      </c>
      <c r="I18" s="60">
        <f>HLOOKUP(K$5,[1]Teams!$C$4:$AG$16,13,FALSE)</f>
        <v>0</v>
      </c>
      <c r="J18" s="61"/>
      <c r="K18" s="62"/>
      <c r="L18" s="63"/>
      <c r="M18" s="63"/>
      <c r="N18" s="63"/>
      <c r="O18" s="55" t="str">
        <f t="shared" si="7"/>
        <v/>
      </c>
      <c r="V18" s="5"/>
      <c r="W18" s="5"/>
      <c r="X18" s="5"/>
    </row>
    <row r="19" spans="1:25" ht="21.6" thickBot="1">
      <c r="A19" s="50">
        <v>12</v>
      </c>
      <c r="B19" s="51">
        <f>HLOOKUP(D$5,[1]Teams!$C$4:$AG$17,14,FALSE)</f>
        <v>0</v>
      </c>
      <c r="C19" s="64">
        <f>HLOOKUP(C$6,[1]Teams!C$4:AF$20,14,FALSE)</f>
        <v>0</v>
      </c>
      <c r="D19" s="65" t="s">
        <v>28</v>
      </c>
      <c r="E19" s="66"/>
      <c r="F19" s="66"/>
      <c r="G19" s="67"/>
      <c r="H19" s="68"/>
      <c r="I19" s="69">
        <f>HLOOKUP(K$5,[1]Teams!$C$4:$AG$17,14,FALSE)</f>
        <v>0</v>
      </c>
      <c r="J19" s="70">
        <f>HLOOKUP(J$6,[1]Teams!C$4:AM$20,14,FALSE)</f>
        <v>0</v>
      </c>
      <c r="K19" s="71" t="s">
        <v>28</v>
      </c>
      <c r="L19" s="72"/>
      <c r="M19" s="72"/>
      <c r="N19" s="73"/>
      <c r="O19" s="68"/>
      <c r="V19" s="5"/>
      <c r="W19" s="5"/>
      <c r="X19" s="5"/>
    </row>
    <row r="20" spans="1:25" ht="26.4" thickBot="1">
      <c r="A20" s="50">
        <v>13</v>
      </c>
      <c r="B20" s="74">
        <f>HLOOKUP(D$5,[1]Teams!$C$4:$AG$16,3,FALSE)</f>
        <v>80</v>
      </c>
      <c r="C20" s="75" t="str">
        <f>HLOOKUP(C$6,[1]Teams!C$4:AF$20,3,FALSE)</f>
        <v>Paul Richard</v>
      </c>
      <c r="D20" s="76"/>
      <c r="E20" s="22"/>
      <c r="F20" s="77"/>
      <c r="G20" s="23"/>
      <c r="H20" s="68"/>
      <c r="I20" s="74">
        <f>HLOOKUP(K$5,[1]Teams!$C$4:$AG$16,3,FALSE)</f>
        <v>20</v>
      </c>
      <c r="J20" s="75" t="str">
        <f>HLOOKUP(J$6,[1]Teams!C$4:AO$20,3,FALSE)</f>
        <v>Brandon Leet-Macfarlane</v>
      </c>
      <c r="K20" s="76"/>
      <c r="L20" s="22"/>
      <c r="M20" s="77"/>
      <c r="N20" s="23"/>
      <c r="O20" s="68"/>
      <c r="V20" s="5"/>
      <c r="W20" s="5"/>
      <c r="X20" s="5"/>
    </row>
    <row r="21" spans="1:25" ht="30.6" customHeight="1" thickBot="1">
      <c r="A21" s="50">
        <v>14</v>
      </c>
      <c r="B21" s="78" t="str">
        <f>IF(C24&lt;&gt;"","90","")</f>
        <v>90</v>
      </c>
      <c r="C21" s="79" t="s">
        <v>52</v>
      </c>
      <c r="D21" s="80" t="s">
        <v>24</v>
      </c>
      <c r="E21" s="81"/>
      <c r="F21" s="81"/>
      <c r="G21" s="81"/>
      <c r="H21" s="82"/>
      <c r="I21" s="78">
        <v>100</v>
      </c>
      <c r="J21" s="20"/>
      <c r="K21" s="20"/>
      <c r="L21" s="83"/>
      <c r="M21" s="83"/>
      <c r="N21" s="84"/>
      <c r="O21" s="68"/>
      <c r="V21" s="5"/>
      <c r="W21" s="5"/>
      <c r="X21" s="5"/>
    </row>
    <row r="22" spans="1:25" ht="24" thickBot="1">
      <c r="B22" s="85" t="s">
        <v>30</v>
      </c>
      <c r="C22" s="86">
        <f>COUNT(goals)</f>
        <v>18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87"/>
      <c r="O22" s="88"/>
      <c r="T22" t="str">
        <f>IF(G6&gt;M6,"Winner","")</f>
        <v/>
      </c>
      <c r="U22" s="5" t="str">
        <f>IF(M6&gt;G6,"Winner","")</f>
        <v>Winner</v>
      </c>
      <c r="V22" s="5"/>
      <c r="W22" s="5"/>
      <c r="X22" s="5"/>
      <c r="Y22" t="str">
        <f>IF(ABS(G6-M6)&lt;5,"No Fluffs","FLUFFS!")</f>
        <v>FLUFFS!</v>
      </c>
    </row>
    <row r="23" spans="1:25" s="97" customFormat="1" ht="36" customHeight="1" thickBot="1">
      <c r="A23" s="89"/>
      <c r="B23" s="90"/>
      <c r="C23" s="91" t="s">
        <v>31</v>
      </c>
      <c r="D23" s="92" t="s">
        <v>32</v>
      </c>
      <c r="E23" s="93" t="s">
        <v>33</v>
      </c>
      <c r="F23" s="94"/>
      <c r="G23" s="94"/>
      <c r="H23" s="95"/>
      <c r="I23" s="96" t="s">
        <v>34</v>
      </c>
      <c r="J23" s="96" t="s">
        <v>35</v>
      </c>
      <c r="K23" s="87"/>
      <c r="L23" s="87"/>
      <c r="M23" s="87"/>
      <c r="N23" s="87"/>
      <c r="O23" s="88"/>
      <c r="T23" s="87" t="s">
        <v>36</v>
      </c>
      <c r="U23" s="87" t="s">
        <v>37</v>
      </c>
      <c r="V23" s="87" t="s">
        <v>11</v>
      </c>
      <c r="W23" s="88"/>
      <c r="X23" s="97" t="s">
        <v>38</v>
      </c>
      <c r="Y23" s="97" t="s">
        <v>39</v>
      </c>
    </row>
    <row r="24" spans="1:25" s="97" customFormat="1" ht="36" customHeight="1" thickBot="1">
      <c r="A24" s="89"/>
      <c r="B24" s="98">
        <v>1</v>
      </c>
      <c r="C24" s="99">
        <v>81</v>
      </c>
      <c r="D24" s="100">
        <v>84</v>
      </c>
      <c r="E24" s="101"/>
      <c r="F24" s="102"/>
      <c r="G24" s="102"/>
      <c r="H24" s="103"/>
      <c r="I24" s="104">
        <v>0.81944444444444453</v>
      </c>
      <c r="J24" s="105"/>
      <c r="K24" s="106"/>
      <c r="L24" s="106"/>
      <c r="M24" s="106"/>
      <c r="N24" s="87"/>
      <c r="O24" s="88"/>
      <c r="T24" s="106">
        <f t="shared" ref="T24:T43" si="8">IF(AND(C24&lt;&gt;"",COUNTIF(B$8:B$18,C24)&gt;0),1,0)</f>
        <v>1</v>
      </c>
      <c r="U24" s="106">
        <f t="shared" ref="U24:U43" si="9">IF(AND(C24&lt;&gt;"",COUNTIF(I$8:I$18,C24)&gt;0),1,0)</f>
        <v>0</v>
      </c>
      <c r="V24" s="87">
        <f>T24</f>
        <v>1</v>
      </c>
      <c r="W24" s="88">
        <f>U24</f>
        <v>0</v>
      </c>
      <c r="X24" s="97">
        <f>ABS(V24-W24)</f>
        <v>1</v>
      </c>
    </row>
    <row r="25" spans="1:25" s="97" customFormat="1" ht="36" customHeight="1" thickBot="1">
      <c r="A25" s="89"/>
      <c r="B25" s="98">
        <v>2</v>
      </c>
      <c r="C25" s="99">
        <v>26</v>
      </c>
      <c r="D25" s="100">
        <v>21</v>
      </c>
      <c r="E25" s="101">
        <v>27</v>
      </c>
      <c r="F25" s="102"/>
      <c r="G25" s="102"/>
      <c r="H25" s="103"/>
      <c r="I25" s="104">
        <v>0.77083333333333337</v>
      </c>
      <c r="J25" s="105"/>
      <c r="K25" s="106"/>
      <c r="L25" s="106"/>
      <c r="M25" s="106"/>
      <c r="N25" s="87"/>
      <c r="O25" s="88"/>
      <c r="T25" s="106">
        <f t="shared" si="8"/>
        <v>0</v>
      </c>
      <c r="U25" s="106">
        <f t="shared" si="9"/>
        <v>1</v>
      </c>
      <c r="V25" s="87">
        <f>SUM(V24,T25)</f>
        <v>1</v>
      </c>
      <c r="W25" s="87">
        <f>SUM(W24,U25)</f>
        <v>1</v>
      </c>
      <c r="X25" s="97">
        <f t="shared" ref="X25:X43" si="10">ABS(V25-W25)</f>
        <v>0</v>
      </c>
    </row>
    <row r="26" spans="1:25" s="97" customFormat="1" ht="36" customHeight="1" thickBot="1">
      <c r="A26" s="89"/>
      <c r="B26" s="98">
        <v>3</v>
      </c>
      <c r="C26" s="99">
        <v>23</v>
      </c>
      <c r="D26" s="100"/>
      <c r="E26" s="101"/>
      <c r="F26" s="102"/>
      <c r="G26" s="102"/>
      <c r="H26" s="103"/>
      <c r="I26" s="104">
        <v>0.6875</v>
      </c>
      <c r="J26" s="105"/>
      <c r="K26" s="106"/>
      <c r="L26" s="106"/>
      <c r="M26" s="106"/>
      <c r="N26" s="87"/>
      <c r="O26" s="88"/>
      <c r="T26" s="106">
        <f t="shared" si="8"/>
        <v>0</v>
      </c>
      <c r="U26" s="106">
        <f t="shared" si="9"/>
        <v>1</v>
      </c>
      <c r="V26" s="87">
        <f t="shared" ref="V26:W41" si="11">SUM(V25,T26)</f>
        <v>1</v>
      </c>
      <c r="W26" s="87">
        <f t="shared" si="11"/>
        <v>2</v>
      </c>
      <c r="X26" s="97">
        <f t="shared" si="10"/>
        <v>1</v>
      </c>
    </row>
    <row r="27" spans="1:25" s="97" customFormat="1" ht="36" customHeight="1" thickBot="1">
      <c r="A27" s="89"/>
      <c r="B27" s="98">
        <v>4</v>
      </c>
      <c r="C27" s="99">
        <v>26</v>
      </c>
      <c r="D27" s="100"/>
      <c r="E27" s="101"/>
      <c r="F27" s="102"/>
      <c r="G27" s="102"/>
      <c r="H27" s="103"/>
      <c r="I27" s="104">
        <v>0.64583333333333337</v>
      </c>
      <c r="J27" s="105"/>
      <c r="K27" s="106"/>
      <c r="L27" s="106"/>
      <c r="M27" s="106"/>
      <c r="N27" s="87"/>
      <c r="O27" s="88"/>
      <c r="T27" s="106">
        <f t="shared" si="8"/>
        <v>0</v>
      </c>
      <c r="U27" s="106">
        <f t="shared" si="9"/>
        <v>1</v>
      </c>
      <c r="V27" s="87">
        <f t="shared" si="11"/>
        <v>1</v>
      </c>
      <c r="W27" s="87">
        <f t="shared" si="11"/>
        <v>3</v>
      </c>
      <c r="X27" s="97">
        <f t="shared" si="10"/>
        <v>2</v>
      </c>
    </row>
    <row r="28" spans="1:25" s="97" customFormat="1" ht="36" customHeight="1" thickBot="1">
      <c r="A28" s="89"/>
      <c r="B28" s="98">
        <v>5</v>
      </c>
      <c r="C28" s="99">
        <v>28</v>
      </c>
      <c r="D28" s="100">
        <v>26</v>
      </c>
      <c r="E28" s="101"/>
      <c r="F28" s="102"/>
      <c r="G28" s="102"/>
      <c r="H28" s="103"/>
      <c r="I28" s="104">
        <v>0.63194444444444442</v>
      </c>
      <c r="J28" s="105"/>
      <c r="K28" s="106"/>
      <c r="L28" s="106"/>
      <c r="M28" s="106"/>
      <c r="N28" s="87"/>
      <c r="O28" s="88"/>
      <c r="T28" s="106">
        <f t="shared" si="8"/>
        <v>0</v>
      </c>
      <c r="U28" s="106">
        <f t="shared" si="9"/>
        <v>1</v>
      </c>
      <c r="V28" s="87">
        <f t="shared" si="11"/>
        <v>1</v>
      </c>
      <c r="W28" s="87">
        <f t="shared" si="11"/>
        <v>4</v>
      </c>
      <c r="X28" s="97">
        <f t="shared" si="10"/>
        <v>3</v>
      </c>
    </row>
    <row r="29" spans="1:25" s="97" customFormat="1" ht="36" customHeight="1" thickBot="1">
      <c r="A29" s="89"/>
      <c r="B29" s="98">
        <v>6</v>
      </c>
      <c r="C29" s="99">
        <v>28</v>
      </c>
      <c r="D29" s="100">
        <v>27</v>
      </c>
      <c r="E29" s="101">
        <v>28</v>
      </c>
      <c r="F29" s="102"/>
      <c r="G29" s="102"/>
      <c r="H29" s="103"/>
      <c r="I29" s="104">
        <v>0.56944444444444442</v>
      </c>
      <c r="J29" s="105"/>
      <c r="K29" s="106"/>
      <c r="L29" s="106"/>
      <c r="M29" s="106"/>
      <c r="N29" s="87"/>
      <c r="O29" s="88"/>
      <c r="T29" s="106">
        <f t="shared" si="8"/>
        <v>0</v>
      </c>
      <c r="U29" s="106">
        <f t="shared" si="9"/>
        <v>1</v>
      </c>
      <c r="V29" s="87">
        <f t="shared" si="11"/>
        <v>1</v>
      </c>
      <c r="W29" s="87">
        <f t="shared" si="11"/>
        <v>5</v>
      </c>
      <c r="X29" s="97">
        <f t="shared" si="10"/>
        <v>4</v>
      </c>
    </row>
    <row r="30" spans="1:25" s="97" customFormat="1" ht="36" customHeight="1" thickBot="1">
      <c r="A30" s="89"/>
      <c r="B30" s="98">
        <v>7</v>
      </c>
      <c r="C30" s="99">
        <v>25</v>
      </c>
      <c r="D30" s="100"/>
      <c r="E30" s="101"/>
      <c r="F30" s="102"/>
      <c r="G30" s="102"/>
      <c r="H30" s="103"/>
      <c r="I30" s="104">
        <v>0.42708333333333331</v>
      </c>
      <c r="J30" s="105"/>
      <c r="K30" s="106"/>
      <c r="L30" s="106"/>
      <c r="M30" s="106"/>
      <c r="N30" s="87"/>
      <c r="O30" s="88"/>
      <c r="T30" s="106">
        <f t="shared" si="8"/>
        <v>0</v>
      </c>
      <c r="U30" s="106">
        <f t="shared" si="9"/>
        <v>1</v>
      </c>
      <c r="V30" s="87">
        <f t="shared" si="11"/>
        <v>1</v>
      </c>
      <c r="W30" s="87">
        <f t="shared" si="11"/>
        <v>6</v>
      </c>
      <c r="X30" s="97">
        <f t="shared" si="10"/>
        <v>5</v>
      </c>
    </row>
    <row r="31" spans="1:25" s="97" customFormat="1" ht="36" customHeight="1" thickBot="1">
      <c r="A31" s="89"/>
      <c r="B31" s="98">
        <v>8</v>
      </c>
      <c r="C31" s="99">
        <v>26</v>
      </c>
      <c r="D31" s="100">
        <v>28</v>
      </c>
      <c r="E31" s="101"/>
      <c r="F31" s="102"/>
      <c r="G31" s="102"/>
      <c r="H31" s="103"/>
      <c r="I31" s="104">
        <v>0.41666666666666669</v>
      </c>
      <c r="J31" s="105"/>
      <c r="K31" s="106"/>
      <c r="L31" s="106"/>
      <c r="M31" s="106"/>
      <c r="N31" s="87"/>
      <c r="O31" s="88"/>
      <c r="T31" s="106">
        <f t="shared" si="8"/>
        <v>0</v>
      </c>
      <c r="U31" s="106">
        <f t="shared" si="9"/>
        <v>1</v>
      </c>
      <c r="V31" s="87">
        <f t="shared" si="11"/>
        <v>1</v>
      </c>
      <c r="W31" s="87">
        <f t="shared" si="11"/>
        <v>7</v>
      </c>
      <c r="X31" s="97">
        <f t="shared" si="10"/>
        <v>6</v>
      </c>
    </row>
    <row r="32" spans="1:25" s="97" customFormat="1" ht="36" customHeight="1" thickBot="1">
      <c r="A32" s="89"/>
      <c r="B32" s="98">
        <v>9</v>
      </c>
      <c r="C32" s="99">
        <v>81</v>
      </c>
      <c r="D32" s="100">
        <v>82</v>
      </c>
      <c r="E32" s="101">
        <v>95</v>
      </c>
      <c r="F32" s="102"/>
      <c r="G32" s="102"/>
      <c r="H32" s="103"/>
      <c r="I32" s="104">
        <v>0.2986111111111111</v>
      </c>
      <c r="J32" s="105"/>
      <c r="K32" s="106"/>
      <c r="L32" s="106"/>
      <c r="M32" s="106"/>
      <c r="N32" s="87"/>
      <c r="O32" s="88"/>
      <c r="T32" s="106">
        <f t="shared" si="8"/>
        <v>1</v>
      </c>
      <c r="U32" s="106">
        <f t="shared" si="9"/>
        <v>0</v>
      </c>
      <c r="V32" s="87">
        <f t="shared" si="11"/>
        <v>2</v>
      </c>
      <c r="W32" s="87">
        <f t="shared" si="11"/>
        <v>7</v>
      </c>
      <c r="X32" s="97">
        <f t="shared" si="10"/>
        <v>5</v>
      </c>
    </row>
    <row r="33" spans="1:25" s="97" customFormat="1" ht="36" customHeight="1" thickBot="1">
      <c r="A33" s="89"/>
      <c r="B33" s="98">
        <v>10</v>
      </c>
      <c r="C33" s="99">
        <v>95</v>
      </c>
      <c r="D33" s="100">
        <v>84</v>
      </c>
      <c r="E33" s="101"/>
      <c r="F33" s="102"/>
      <c r="G33" s="102"/>
      <c r="H33" s="103"/>
      <c r="I33" s="104">
        <v>0.28472222222222221</v>
      </c>
      <c r="J33" s="105"/>
      <c r="K33" s="106"/>
      <c r="L33" s="106"/>
      <c r="M33" s="106"/>
      <c r="N33" s="87"/>
      <c r="O33" s="88"/>
      <c r="T33" s="106">
        <f t="shared" si="8"/>
        <v>1</v>
      </c>
      <c r="U33" s="106">
        <f t="shared" si="9"/>
        <v>0</v>
      </c>
      <c r="V33" s="87">
        <f t="shared" si="11"/>
        <v>3</v>
      </c>
      <c r="W33" s="87">
        <f t="shared" si="11"/>
        <v>7</v>
      </c>
      <c r="X33" s="97">
        <f t="shared" si="10"/>
        <v>4</v>
      </c>
    </row>
    <row r="34" spans="1:25" s="97" customFormat="1" ht="36" customHeight="1" thickBot="1">
      <c r="A34" s="89"/>
      <c r="B34" s="98">
        <v>11</v>
      </c>
      <c r="C34" s="99">
        <v>25</v>
      </c>
      <c r="D34" s="100">
        <v>23</v>
      </c>
      <c r="E34" s="101"/>
      <c r="F34" s="102"/>
      <c r="G34" s="102"/>
      <c r="H34" s="103"/>
      <c r="I34" s="104">
        <v>0.26041666666666669</v>
      </c>
      <c r="J34" s="105"/>
      <c r="K34" s="106"/>
      <c r="L34" s="106"/>
      <c r="M34" s="106"/>
      <c r="N34" s="87"/>
      <c r="O34" s="88"/>
      <c r="T34" s="106">
        <f t="shared" si="8"/>
        <v>0</v>
      </c>
      <c r="U34" s="106">
        <f t="shared" si="9"/>
        <v>1</v>
      </c>
      <c r="V34" s="87">
        <f t="shared" si="11"/>
        <v>3</v>
      </c>
      <c r="W34" s="87">
        <f t="shared" si="11"/>
        <v>8</v>
      </c>
      <c r="X34" s="97">
        <f t="shared" si="10"/>
        <v>5</v>
      </c>
    </row>
    <row r="35" spans="1:25" s="97" customFormat="1" ht="36" customHeight="1" thickBot="1">
      <c r="A35" s="89"/>
      <c r="B35" s="98">
        <v>12</v>
      </c>
      <c r="C35" s="99">
        <v>24</v>
      </c>
      <c r="D35" s="100">
        <v>23</v>
      </c>
      <c r="E35" s="101">
        <v>21</v>
      </c>
      <c r="F35" s="102"/>
      <c r="G35" s="102"/>
      <c r="H35" s="103"/>
      <c r="I35" s="104">
        <v>0.24305555555555555</v>
      </c>
      <c r="J35" s="105"/>
      <c r="K35" s="106"/>
      <c r="L35" s="106"/>
      <c r="M35" s="106"/>
      <c r="N35" s="87"/>
      <c r="O35" s="88"/>
      <c r="T35" s="106">
        <f t="shared" si="8"/>
        <v>0</v>
      </c>
      <c r="U35" s="106">
        <f t="shared" si="9"/>
        <v>1</v>
      </c>
      <c r="V35" s="87">
        <f t="shared" si="11"/>
        <v>3</v>
      </c>
      <c r="W35" s="87">
        <f t="shared" si="11"/>
        <v>9</v>
      </c>
      <c r="X35" s="97">
        <f t="shared" si="10"/>
        <v>6</v>
      </c>
    </row>
    <row r="36" spans="1:25" s="97" customFormat="1" ht="36" customHeight="1" thickBot="1">
      <c r="A36" s="89"/>
      <c r="B36" s="98">
        <v>13</v>
      </c>
      <c r="C36" s="99">
        <v>27</v>
      </c>
      <c r="D36" s="100">
        <v>26</v>
      </c>
      <c r="E36" s="101"/>
      <c r="F36" s="102"/>
      <c r="G36" s="102"/>
      <c r="H36" s="103"/>
      <c r="I36" s="104">
        <v>0.20833333333333334</v>
      </c>
      <c r="J36" s="105"/>
      <c r="K36" s="106"/>
      <c r="L36" s="106"/>
      <c r="M36" s="106"/>
      <c r="N36" s="87"/>
      <c r="O36" s="88"/>
      <c r="T36" s="106">
        <f t="shared" si="8"/>
        <v>0</v>
      </c>
      <c r="U36" s="106">
        <f t="shared" si="9"/>
        <v>1</v>
      </c>
      <c r="V36" s="87">
        <f t="shared" si="11"/>
        <v>3</v>
      </c>
      <c r="W36" s="87">
        <f t="shared" si="11"/>
        <v>10</v>
      </c>
      <c r="X36" s="97">
        <f t="shared" si="10"/>
        <v>7</v>
      </c>
    </row>
    <row r="37" spans="1:25" s="97" customFormat="1" ht="36" customHeight="1" thickBot="1">
      <c r="A37" s="89"/>
      <c r="B37" s="98">
        <v>14</v>
      </c>
      <c r="C37" s="99">
        <v>27</v>
      </c>
      <c r="D37" s="100">
        <v>25</v>
      </c>
      <c r="E37" s="101"/>
      <c r="F37" s="102"/>
      <c r="G37" s="102"/>
      <c r="H37" s="103"/>
      <c r="I37" s="104">
        <v>0.1875</v>
      </c>
      <c r="J37" s="105"/>
      <c r="K37" s="106"/>
      <c r="L37" s="106"/>
      <c r="M37" s="106"/>
      <c r="N37" s="87"/>
      <c r="O37" s="88"/>
      <c r="T37" s="106">
        <f t="shared" si="8"/>
        <v>0</v>
      </c>
      <c r="U37" s="106">
        <f t="shared" si="9"/>
        <v>1</v>
      </c>
      <c r="V37" s="87">
        <f t="shared" si="11"/>
        <v>3</v>
      </c>
      <c r="W37" s="87">
        <f t="shared" si="11"/>
        <v>11</v>
      </c>
      <c r="X37" s="97">
        <f t="shared" si="10"/>
        <v>8</v>
      </c>
      <c r="Y37" s="97" t="s">
        <v>55</v>
      </c>
    </row>
    <row r="38" spans="1:25" s="97" customFormat="1" ht="36" customHeight="1" thickBot="1">
      <c r="A38" s="89"/>
      <c r="B38" s="98">
        <v>15</v>
      </c>
      <c r="C38" s="99">
        <v>26</v>
      </c>
      <c r="D38" s="100">
        <v>25</v>
      </c>
      <c r="E38" s="101">
        <v>21</v>
      </c>
      <c r="F38" s="102"/>
      <c r="G38" s="102"/>
      <c r="H38" s="103"/>
      <c r="I38" s="104">
        <v>0.125</v>
      </c>
      <c r="J38" s="105"/>
      <c r="K38" s="106"/>
      <c r="L38" s="106"/>
      <c r="M38" s="106"/>
      <c r="N38" s="87"/>
      <c r="O38" s="88"/>
      <c r="T38" s="106">
        <f t="shared" si="8"/>
        <v>0</v>
      </c>
      <c r="U38" s="106">
        <f t="shared" si="9"/>
        <v>1</v>
      </c>
      <c r="V38" s="87">
        <f t="shared" si="11"/>
        <v>3</v>
      </c>
      <c r="W38" s="87">
        <f t="shared" si="11"/>
        <v>12</v>
      </c>
      <c r="X38" s="97">
        <f t="shared" si="10"/>
        <v>9</v>
      </c>
      <c r="Y38" s="97" t="s">
        <v>55</v>
      </c>
    </row>
    <row r="39" spans="1:25" s="97" customFormat="1" ht="36" customHeight="1" thickBot="1">
      <c r="A39" s="89"/>
      <c r="B39" s="98">
        <v>16</v>
      </c>
      <c r="C39" s="99">
        <v>23</v>
      </c>
      <c r="D39" s="100">
        <v>24</v>
      </c>
      <c r="E39" s="101"/>
      <c r="F39" s="102"/>
      <c r="G39" s="102"/>
      <c r="H39" s="103"/>
      <c r="I39" s="104">
        <v>5.9027777777777783E-2</v>
      </c>
      <c r="J39" s="105"/>
      <c r="K39" s="106"/>
      <c r="L39" s="106"/>
      <c r="M39" s="106"/>
      <c r="N39" s="87"/>
      <c r="O39" s="88"/>
      <c r="T39" s="106">
        <f t="shared" si="8"/>
        <v>0</v>
      </c>
      <c r="U39" s="106">
        <f t="shared" si="9"/>
        <v>1</v>
      </c>
      <c r="V39" s="87">
        <f t="shared" si="11"/>
        <v>3</v>
      </c>
      <c r="W39" s="87">
        <f t="shared" si="11"/>
        <v>13</v>
      </c>
      <c r="X39" s="97">
        <f t="shared" si="10"/>
        <v>10</v>
      </c>
      <c r="Y39" s="97" t="s">
        <v>55</v>
      </c>
    </row>
    <row r="40" spans="1:25" s="97" customFormat="1" ht="36" customHeight="1" thickBot="1">
      <c r="A40" s="89"/>
      <c r="B40" s="98">
        <v>17</v>
      </c>
      <c r="C40" s="99">
        <v>83</v>
      </c>
      <c r="D40" s="100">
        <v>81</v>
      </c>
      <c r="E40" s="101">
        <v>85</v>
      </c>
      <c r="F40" s="102"/>
      <c r="G40" s="102"/>
      <c r="H40" s="103"/>
      <c r="I40" s="107" t="s">
        <v>56</v>
      </c>
      <c r="J40" s="105"/>
      <c r="K40" s="106"/>
      <c r="L40" s="106"/>
      <c r="M40" s="106"/>
      <c r="N40" s="87"/>
      <c r="O40" s="88"/>
      <c r="T40" s="106">
        <f t="shared" si="8"/>
        <v>1</v>
      </c>
      <c r="U40" s="106">
        <f t="shared" si="9"/>
        <v>0</v>
      </c>
      <c r="V40" s="87">
        <f t="shared" si="11"/>
        <v>4</v>
      </c>
      <c r="W40" s="87">
        <f t="shared" si="11"/>
        <v>13</v>
      </c>
      <c r="X40" s="97">
        <f t="shared" si="10"/>
        <v>9</v>
      </c>
    </row>
    <row r="41" spans="1:25" s="97" customFormat="1" ht="36" customHeight="1" thickBot="1">
      <c r="A41" s="89"/>
      <c r="B41" s="98">
        <v>18</v>
      </c>
      <c r="C41" s="99">
        <v>28</v>
      </c>
      <c r="D41" s="100"/>
      <c r="E41" s="101"/>
      <c r="F41" s="102"/>
      <c r="G41" s="102"/>
      <c r="H41" s="103"/>
      <c r="I41" s="107" t="s">
        <v>57</v>
      </c>
      <c r="J41" s="105"/>
      <c r="K41" s="106"/>
      <c r="L41" s="106"/>
      <c r="M41" s="106"/>
      <c r="N41" s="87"/>
      <c r="O41" s="88"/>
      <c r="T41" s="106">
        <f t="shared" si="8"/>
        <v>0</v>
      </c>
      <c r="U41" s="106">
        <f t="shared" si="9"/>
        <v>1</v>
      </c>
      <c r="V41" s="87">
        <f t="shared" si="11"/>
        <v>4</v>
      </c>
      <c r="W41" s="87">
        <f t="shared" si="11"/>
        <v>14</v>
      </c>
      <c r="X41" s="97">
        <f t="shared" si="10"/>
        <v>10</v>
      </c>
      <c r="Y41" s="97" t="s">
        <v>55</v>
      </c>
    </row>
    <row r="42" spans="1:25" s="97" customFormat="1" ht="36" customHeight="1" thickBot="1">
      <c r="A42" s="89"/>
      <c r="B42" s="98">
        <v>19</v>
      </c>
      <c r="C42" s="99"/>
      <c r="D42" s="100"/>
      <c r="E42" s="101"/>
      <c r="F42" s="102"/>
      <c r="G42" s="102"/>
      <c r="H42" s="103"/>
      <c r="I42" s="107"/>
      <c r="J42" s="105"/>
      <c r="K42" s="106"/>
      <c r="L42" s="106"/>
      <c r="M42" s="106"/>
      <c r="N42" s="87"/>
      <c r="O42" s="88"/>
      <c r="T42" s="106">
        <f t="shared" si="8"/>
        <v>0</v>
      </c>
      <c r="U42" s="106">
        <f t="shared" si="9"/>
        <v>0</v>
      </c>
      <c r="V42" s="87">
        <f>SUM(V41,T42)</f>
        <v>4</v>
      </c>
      <c r="W42" s="87">
        <f>SUM(W41,U42)</f>
        <v>14</v>
      </c>
      <c r="X42" s="97">
        <f t="shared" si="10"/>
        <v>10</v>
      </c>
    </row>
    <row r="43" spans="1:25" s="97" customFormat="1" ht="36" customHeight="1" thickBot="1">
      <c r="A43" s="89"/>
      <c r="B43" s="98">
        <v>20</v>
      </c>
      <c r="C43" s="99"/>
      <c r="D43" s="100"/>
      <c r="E43" s="101"/>
      <c r="F43" s="102"/>
      <c r="G43" s="102"/>
      <c r="H43" s="103"/>
      <c r="I43" s="107"/>
      <c r="J43" s="105"/>
      <c r="K43" s="108"/>
      <c r="L43" s="108"/>
      <c r="M43" s="108"/>
      <c r="N43" s="109"/>
      <c r="O43" s="110"/>
      <c r="T43" s="106">
        <f t="shared" si="8"/>
        <v>0</v>
      </c>
      <c r="U43" s="106">
        <f t="shared" si="9"/>
        <v>0</v>
      </c>
      <c r="V43" s="87">
        <f>SUM(V42,T43)</f>
        <v>4</v>
      </c>
      <c r="W43" s="87">
        <f>SUM(W42,U43)</f>
        <v>14</v>
      </c>
      <c r="X43" s="97">
        <f t="shared" si="10"/>
        <v>10</v>
      </c>
    </row>
    <row r="44" spans="1:25">
      <c r="C44" s="83"/>
    </row>
  </sheetData>
  <mergeCells count="37">
    <mergeCell ref="E43:H43"/>
    <mergeCell ref="E37:H37"/>
    <mergeCell ref="E38:H38"/>
    <mergeCell ref="E39:H39"/>
    <mergeCell ref="E40:H40"/>
    <mergeCell ref="E41:H41"/>
    <mergeCell ref="E42:H42"/>
    <mergeCell ref="E31:H31"/>
    <mergeCell ref="E32:H32"/>
    <mergeCell ref="E33:H33"/>
    <mergeCell ref="E34:H34"/>
    <mergeCell ref="E35:H35"/>
    <mergeCell ref="E36:H36"/>
    <mergeCell ref="E25:H25"/>
    <mergeCell ref="E26:H26"/>
    <mergeCell ref="E27:H27"/>
    <mergeCell ref="E28:H28"/>
    <mergeCell ref="E29:H29"/>
    <mergeCell ref="E30:H30"/>
    <mergeCell ref="C20:D20"/>
    <mergeCell ref="E20:G20"/>
    <mergeCell ref="J20:K20"/>
    <mergeCell ref="L20:N20"/>
    <mergeCell ref="E23:H23"/>
    <mergeCell ref="E24:H24"/>
    <mergeCell ref="E6:F6"/>
    <mergeCell ref="G6:H6"/>
    <mergeCell ref="K6:L6"/>
    <mergeCell ref="M6:N6"/>
    <mergeCell ref="D19:G19"/>
    <mergeCell ref="K19:N19"/>
    <mergeCell ref="E3:F3"/>
    <mergeCell ref="G3:H3"/>
    <mergeCell ref="J3:M3"/>
    <mergeCell ref="E4:F4"/>
    <mergeCell ref="G4:H4"/>
    <mergeCell ref="J4:M4"/>
  </mergeCells>
  <conditionalFormatting sqref="I8:J19 B8:C19">
    <cfRule type="cellIs" dxfId="40" priority="8" operator="equal">
      <formula>0</formula>
    </cfRule>
  </conditionalFormatting>
  <conditionalFormatting sqref="C6 J6">
    <cfRule type="cellIs" dxfId="39" priority="7" stopIfTrue="1" operator="equal">
      <formula>"Purple Heys"</formula>
    </cfRule>
  </conditionalFormatting>
  <conditionalFormatting sqref="C6 J6">
    <cfRule type="cellIs" dxfId="38" priority="1" stopIfTrue="1" operator="equal">
      <formula>"Retribution"</formula>
    </cfRule>
    <cfRule type="cellIs" dxfId="37" priority="2" stopIfTrue="1" operator="equal">
      <formula>"Golden Panthers"</formula>
    </cfRule>
    <cfRule type="cellIs" dxfId="36" priority="3" stopIfTrue="1" operator="equal">
      <formula>"Blue Storm"</formula>
    </cfRule>
    <cfRule type="cellIs" dxfId="35" priority="4" stopIfTrue="1" operator="equal">
      <formula>"The Green Machine"</formula>
    </cfRule>
    <cfRule type="cellIs" dxfId="34" priority="5" stopIfTrue="1" operator="equal">
      <formula>"Red Light District"</formula>
    </cfRule>
    <cfRule type="cellIs" dxfId="33" priority="6" stopIfTrue="1" operator="equal">
      <formula>"Slashing Pumpkins"</formula>
    </cfRule>
  </conditionalFormatting>
  <pageMargins left="0.7" right="0.7" top="0.75" bottom="0.75" header="0.3" footer="0.3"/>
  <pageSetup scale="54" orientation="portrait" blackAndWhite="1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5">
    <pageSetUpPr fitToPage="1"/>
  </sheetPr>
  <dimension ref="A1:Y44"/>
  <sheetViews>
    <sheetView zoomScale="50" zoomScaleNormal="50" workbookViewId="0">
      <selection activeCell="K19" sqref="K19:N19"/>
    </sheetView>
  </sheetViews>
  <sheetFormatPr defaultRowHeight="14.4"/>
  <cols>
    <col min="1" max="1" width="3.6640625" style="1" customWidth="1"/>
    <col min="2" max="2" width="12.5546875" customWidth="1"/>
    <col min="3" max="3" width="31.33203125" style="4" customWidth="1"/>
    <col min="4" max="4" width="14.6640625" customWidth="1"/>
    <col min="5" max="8" width="4.6640625" customWidth="1"/>
    <col min="9" max="9" width="16.109375" customWidth="1"/>
    <col min="10" max="10" width="37.109375" customWidth="1"/>
    <col min="11" max="11" width="14.6640625" customWidth="1"/>
    <col min="12" max="15" width="4.6640625" customWidth="1"/>
    <col min="18" max="18" width="2.88671875" customWidth="1"/>
    <col min="21" max="21" width="14.6640625" style="5" bestFit="1" customWidth="1"/>
  </cols>
  <sheetData>
    <row r="1" spans="1:24" ht="25.8">
      <c r="C1" s="2" t="s">
        <v>0</v>
      </c>
      <c r="D1" s="3">
        <v>4</v>
      </c>
      <c r="F1" s="4">
        <f>SUM(G6,M6)</f>
        <v>11</v>
      </c>
      <c r="G1" s="4" t="str">
        <f>IF(F1&lt;&gt;F2,"MISSED GOAL","")</f>
        <v/>
      </c>
      <c r="H1" s="4"/>
      <c r="I1" s="4"/>
    </row>
    <row r="2" spans="1:24" ht="15" thickBot="1">
      <c r="F2" s="6">
        <f>C22</f>
        <v>11</v>
      </c>
      <c r="G2" s="4"/>
      <c r="H2" s="4"/>
      <c r="I2" s="4"/>
    </row>
    <row r="3" spans="1:24" ht="26.4" customHeight="1" thickBot="1">
      <c r="B3" s="7" t="s">
        <v>1</v>
      </c>
      <c r="C3" s="8">
        <v>42267</v>
      </c>
      <c r="D3" s="9" t="s">
        <v>2</v>
      </c>
      <c r="E3" s="10">
        <v>9</v>
      </c>
      <c r="F3" s="11"/>
      <c r="G3" s="12" t="s">
        <v>3</v>
      </c>
      <c r="H3" s="13"/>
      <c r="I3" s="14" t="s">
        <v>4</v>
      </c>
      <c r="J3" s="15"/>
      <c r="K3" s="16"/>
      <c r="L3" s="16"/>
      <c r="M3" s="16"/>
      <c r="N3" s="17"/>
      <c r="O3" s="18"/>
    </row>
    <row r="4" spans="1:24" ht="26.4" customHeight="1" thickBot="1">
      <c r="B4" s="19" t="s">
        <v>5</v>
      </c>
      <c r="C4" s="20"/>
      <c r="D4" s="21" t="s">
        <v>6</v>
      </c>
      <c r="E4" s="22"/>
      <c r="F4" s="23"/>
      <c r="G4" s="24">
        <f>D1</f>
        <v>4</v>
      </c>
      <c r="H4" s="25"/>
      <c r="I4" s="26"/>
      <c r="J4" s="27"/>
      <c r="K4" s="28"/>
      <c r="L4" s="28"/>
      <c r="M4" s="28"/>
      <c r="N4" s="26"/>
      <c r="O4" s="29"/>
    </row>
    <row r="5" spans="1:24" s="36" customFormat="1" ht="43.2" customHeight="1" thickBot="1">
      <c r="A5" s="30"/>
      <c r="B5" s="31"/>
      <c r="C5" s="32" t="s">
        <v>7</v>
      </c>
      <c r="D5" s="33" t="str">
        <f>CONCATENATE(C6," Numbers")</f>
        <v>Purple Heys Numbers</v>
      </c>
      <c r="E5" s="33"/>
      <c r="F5" s="33"/>
      <c r="G5" s="34"/>
      <c r="H5" s="33"/>
      <c r="I5" s="33" t="s">
        <v>8</v>
      </c>
      <c r="J5" s="33" t="s">
        <v>9</v>
      </c>
      <c r="K5" s="33" t="str">
        <f>CONCATENATE(J6," Numbers")</f>
        <v>Red Light District Numbers</v>
      </c>
      <c r="L5" s="33"/>
      <c r="M5" s="33"/>
      <c r="N5" s="33"/>
      <c r="O5" s="35"/>
      <c r="U5" s="37"/>
    </row>
    <row r="6" spans="1:24" ht="31.95" customHeight="1" thickBot="1">
      <c r="B6" s="38" t="s">
        <v>10</v>
      </c>
      <c r="C6" s="39" t="s">
        <v>50</v>
      </c>
      <c r="D6" s="17"/>
      <c r="E6" s="40" t="s">
        <v>11</v>
      </c>
      <c r="F6" s="41"/>
      <c r="G6" s="42">
        <f>IF(COUNTBLANK(D8:D18)&lt;&gt;11,SUM(E8:E18),"")</f>
        <v>9</v>
      </c>
      <c r="H6" s="43"/>
      <c r="I6" s="38" t="s">
        <v>12</v>
      </c>
      <c r="J6" s="39" t="s">
        <v>58</v>
      </c>
      <c r="K6" s="40" t="s">
        <v>11</v>
      </c>
      <c r="L6" s="41"/>
      <c r="M6" s="42">
        <f>IF(COUNTBLANK(K8:K18)&lt;&gt;11,SUM(L8:L18),"")</f>
        <v>2</v>
      </c>
      <c r="N6" s="43"/>
      <c r="O6" s="18"/>
    </row>
    <row r="7" spans="1:24">
      <c r="B7" s="44" t="s">
        <v>14</v>
      </c>
      <c r="C7" s="45" t="s">
        <v>15</v>
      </c>
      <c r="D7" s="46" t="s">
        <v>16</v>
      </c>
      <c r="E7" s="47" t="s">
        <v>17</v>
      </c>
      <c r="F7" s="47" t="s">
        <v>18</v>
      </c>
      <c r="G7" s="47" t="s">
        <v>19</v>
      </c>
      <c r="H7" s="48" t="s">
        <v>20</v>
      </c>
      <c r="I7" s="49" t="s">
        <v>14</v>
      </c>
      <c r="J7" s="45" t="s">
        <v>15</v>
      </c>
      <c r="K7" s="45" t="s">
        <v>16</v>
      </c>
      <c r="L7" s="47" t="s">
        <v>17</v>
      </c>
      <c r="M7" s="47" t="s">
        <v>21</v>
      </c>
      <c r="N7" s="48" t="s">
        <v>19</v>
      </c>
      <c r="O7" s="48" t="s">
        <v>20</v>
      </c>
    </row>
    <row r="8" spans="1:24" ht="23.4">
      <c r="A8" s="50">
        <v>1</v>
      </c>
      <c r="B8" s="51">
        <f>HLOOKUP(D$5,[1]Teams!$C$4:$AG$16,2,FALSE)</f>
        <v>31</v>
      </c>
      <c r="C8" s="52" t="str">
        <f>HLOOKUP(C$6,[1]Teams!C$4:AF$20,2,FALSE)</f>
        <v>Mike Connor</v>
      </c>
      <c r="D8" s="53" t="s">
        <v>22</v>
      </c>
      <c r="E8" s="54">
        <f t="shared" ref="E8:E18" si="0">IF(D8&lt;&gt;"",COUNTIF(goals,$B8),"")</f>
        <v>1</v>
      </c>
      <c r="F8" s="54">
        <f t="shared" ref="F8:F18" si="1">IF(D8&lt;&gt;"",COUNTIF(firsts,$B8),"")</f>
        <v>0</v>
      </c>
      <c r="G8" s="54">
        <f t="shared" ref="G8:G18" si="2">IF(D8&lt;&gt;"",COUNTIF(seconds,$B8),"")</f>
        <v>1</v>
      </c>
      <c r="H8" s="55">
        <f t="shared" ref="H8:H18" si="3">IF(D8&lt;&gt;"",SUM(E8:G8),"")</f>
        <v>2</v>
      </c>
      <c r="I8" s="56">
        <f>HLOOKUP(K$5,[1]Teams!$C$4:$AG$16,2,FALSE)</f>
        <v>61</v>
      </c>
      <c r="J8" s="52" t="str">
        <f>HLOOKUP(J$6,[1]Teams!C$4:AO$20,2,FALSE)</f>
        <v>Jon Loubert</v>
      </c>
      <c r="K8" s="57" t="s">
        <v>22</v>
      </c>
      <c r="L8" s="54">
        <f t="shared" ref="L8:L17" si="4">IF(K8&lt;&gt;"",COUNTIF(goals,$I8),"")</f>
        <v>1</v>
      </c>
      <c r="M8" s="54">
        <f t="shared" ref="M8:M17" si="5">IF(K8&lt;&gt;"",COUNTIF(firsts,$I8),"")</f>
        <v>0</v>
      </c>
      <c r="N8" s="54">
        <f t="shared" ref="N8:N17" si="6">IF(K8&lt;&gt;"",COUNTIF(seconds,$I8),"")</f>
        <v>0</v>
      </c>
      <c r="O8" s="55">
        <f t="shared" ref="O8:O18" si="7">IF(K8&lt;&gt;"",SUM(L8:N8),"")</f>
        <v>1</v>
      </c>
    </row>
    <row r="9" spans="1:24" ht="23.4">
      <c r="A9" s="50">
        <v>2</v>
      </c>
      <c r="B9" s="51">
        <f>HLOOKUP(D$5,[1]Teams!$C$4:$AG$16,4,FALSE)</f>
        <v>32</v>
      </c>
      <c r="C9" s="52" t="str">
        <f>HLOOKUP(C$6,[1]Teams!C$4:AF$20,4,FALSE)</f>
        <v>Ben Warren</v>
      </c>
      <c r="D9" s="53" t="s">
        <v>22</v>
      </c>
      <c r="E9" s="54">
        <f t="shared" si="0"/>
        <v>0</v>
      </c>
      <c r="F9" s="54">
        <f t="shared" si="1"/>
        <v>1</v>
      </c>
      <c r="G9" s="54">
        <f t="shared" si="2"/>
        <v>1</v>
      </c>
      <c r="H9" s="55">
        <f t="shared" si="3"/>
        <v>2</v>
      </c>
      <c r="I9" s="56">
        <f>HLOOKUP(K$5,[1]Teams!$C$4:$AG$16,4,FALSE)</f>
        <v>62</v>
      </c>
      <c r="J9" s="52" t="str">
        <f>HLOOKUP(J$6,[1]Teams!C$4:AO$20,4,FALSE)</f>
        <v>Cole Tweedy</v>
      </c>
      <c r="K9" s="57" t="s">
        <v>22</v>
      </c>
      <c r="L9" s="54">
        <f t="shared" si="4"/>
        <v>0</v>
      </c>
      <c r="M9" s="54">
        <f t="shared" si="5"/>
        <v>0</v>
      </c>
      <c r="N9" s="54">
        <f t="shared" si="6"/>
        <v>0</v>
      </c>
      <c r="O9" s="55">
        <f t="shared" si="7"/>
        <v>0</v>
      </c>
    </row>
    <row r="10" spans="1:24" ht="23.4">
      <c r="A10" s="50">
        <v>3</v>
      </c>
      <c r="B10" s="51">
        <f>HLOOKUP(D$5,[1]Teams!$C$4:$AG$16,5,FALSE)</f>
        <v>33</v>
      </c>
      <c r="C10" s="52" t="str">
        <f>HLOOKUP(C$6,[1]Teams!C$4:AF$20,5,FALSE)</f>
        <v>Carl Brown</v>
      </c>
      <c r="D10" s="53" t="s">
        <v>22</v>
      </c>
      <c r="E10" s="54">
        <f t="shared" si="0"/>
        <v>2</v>
      </c>
      <c r="F10" s="54">
        <f t="shared" si="1"/>
        <v>1</v>
      </c>
      <c r="G10" s="54">
        <f t="shared" si="2"/>
        <v>0</v>
      </c>
      <c r="H10" s="55">
        <f t="shared" si="3"/>
        <v>3</v>
      </c>
      <c r="I10" s="56">
        <f>HLOOKUP(K$5,[1]Teams!$C$4:$AG$16,5,FALSE)</f>
        <v>63</v>
      </c>
      <c r="J10" s="52" t="str">
        <f>HLOOKUP(J$6,[1]Teams!C$4:AO$20,5,FALSE)</f>
        <v>Harold Plante</v>
      </c>
      <c r="K10" s="57" t="s">
        <v>22</v>
      </c>
      <c r="L10" s="54">
        <f t="shared" si="4"/>
        <v>0</v>
      </c>
      <c r="M10" s="54">
        <f t="shared" si="5"/>
        <v>0</v>
      </c>
      <c r="N10" s="54">
        <f t="shared" si="6"/>
        <v>0</v>
      </c>
      <c r="O10" s="55">
        <f t="shared" si="7"/>
        <v>0</v>
      </c>
    </row>
    <row r="11" spans="1:24" ht="23.4">
      <c r="A11" s="50">
        <v>4</v>
      </c>
      <c r="B11" s="51">
        <f>HLOOKUP(D$5,[1]Teams!$C$4:$AG$16,6,FALSE)</f>
        <v>34</v>
      </c>
      <c r="C11" s="52" t="str">
        <f>HLOOKUP(C$6,[1]Teams!C$4:AF$20,6,FALSE)</f>
        <v>Christian Haines</v>
      </c>
      <c r="D11" s="53" t="s">
        <v>22</v>
      </c>
      <c r="E11" s="54">
        <f t="shared" si="0"/>
        <v>1</v>
      </c>
      <c r="F11" s="54">
        <f t="shared" si="1"/>
        <v>1</v>
      </c>
      <c r="G11" s="54">
        <f t="shared" si="2"/>
        <v>0</v>
      </c>
      <c r="H11" s="55">
        <f t="shared" si="3"/>
        <v>2</v>
      </c>
      <c r="I11" s="56">
        <f>HLOOKUP(K$5,[1]Teams!$C$4:$AG$16,6,FALSE)</f>
        <v>64</v>
      </c>
      <c r="J11" s="52" t="str">
        <f>HLOOKUP(J$6,[1]Teams!C$4:AO$20,6,FALSE)</f>
        <v>Jamie Williams</v>
      </c>
      <c r="K11" s="57" t="s">
        <v>22</v>
      </c>
      <c r="L11" s="54">
        <f t="shared" si="4"/>
        <v>0</v>
      </c>
      <c r="M11" s="54">
        <f t="shared" si="5"/>
        <v>0</v>
      </c>
      <c r="N11" s="54">
        <f t="shared" si="6"/>
        <v>0</v>
      </c>
      <c r="O11" s="55">
        <f t="shared" si="7"/>
        <v>0</v>
      </c>
    </row>
    <row r="12" spans="1:24" ht="23.4">
      <c r="A12" s="50">
        <v>5</v>
      </c>
      <c r="B12" s="51">
        <f>HLOOKUP(D$5,[1]Teams!$C$4:$AG$16,7,FALSE)</f>
        <v>35</v>
      </c>
      <c r="C12" s="52" t="str">
        <f>HLOOKUP(C$6,[1]Teams!C$4:AF$20,7,FALSE)</f>
        <v>Jamie Carson</v>
      </c>
      <c r="D12" s="53" t="s">
        <v>22</v>
      </c>
      <c r="E12" s="54">
        <f t="shared" si="0"/>
        <v>0</v>
      </c>
      <c r="F12" s="54">
        <f t="shared" si="1"/>
        <v>0</v>
      </c>
      <c r="G12" s="54">
        <f t="shared" si="2"/>
        <v>1</v>
      </c>
      <c r="H12" s="55">
        <f t="shared" si="3"/>
        <v>1</v>
      </c>
      <c r="I12" s="56">
        <f>HLOOKUP(K$5,[1]Teams!$C$4:$AG$16,7,FALSE)</f>
        <v>65</v>
      </c>
      <c r="J12" s="52" t="str">
        <f>HLOOKUP(J$6,[1]Teams!C$4:AO$20,7,FALSE)</f>
        <v>Matt Davis</v>
      </c>
      <c r="K12" s="57"/>
      <c r="L12" s="54" t="str">
        <f t="shared" si="4"/>
        <v/>
      </c>
      <c r="M12" s="54" t="str">
        <f t="shared" si="5"/>
        <v/>
      </c>
      <c r="N12" s="54" t="str">
        <f t="shared" si="6"/>
        <v/>
      </c>
      <c r="O12" s="55" t="str">
        <f t="shared" si="7"/>
        <v/>
      </c>
    </row>
    <row r="13" spans="1:24" ht="23.4">
      <c r="A13" s="50">
        <v>6</v>
      </c>
      <c r="B13" s="51">
        <f>HLOOKUP(D$5,[1]Teams!$C$4:$AG$16,8,FALSE)</f>
        <v>36</v>
      </c>
      <c r="C13" s="52" t="str">
        <f>HLOOKUP(C$6,[1]Teams!C$4:AF$20,8,FALSE)</f>
        <v>Jeff Schriver</v>
      </c>
      <c r="D13" s="53" t="s">
        <v>22</v>
      </c>
      <c r="E13" s="54">
        <f t="shared" si="0"/>
        <v>1</v>
      </c>
      <c r="F13" s="54">
        <f t="shared" si="1"/>
        <v>1</v>
      </c>
      <c r="G13" s="54">
        <f t="shared" si="2"/>
        <v>2</v>
      </c>
      <c r="H13" s="55">
        <f t="shared" si="3"/>
        <v>4</v>
      </c>
      <c r="I13" s="56">
        <f>HLOOKUP(K$5,[1]Teams!$C$4:$AG$16,8,FALSE)</f>
        <v>66</v>
      </c>
      <c r="J13" s="52" t="str">
        <f>HLOOKUP(J$6,[1]Teams!C$4:AO$20,8,FALSE)</f>
        <v>Sly Villenueve</v>
      </c>
      <c r="K13" s="57"/>
      <c r="L13" s="54" t="str">
        <f t="shared" si="4"/>
        <v/>
      </c>
      <c r="M13" s="54" t="str">
        <f t="shared" si="5"/>
        <v/>
      </c>
      <c r="N13" s="54" t="str">
        <f t="shared" si="6"/>
        <v/>
      </c>
      <c r="O13" s="55" t="str">
        <f t="shared" si="7"/>
        <v/>
      </c>
    </row>
    <row r="14" spans="1:24" ht="23.4">
      <c r="A14" s="50">
        <v>7</v>
      </c>
      <c r="B14" s="51">
        <f>HLOOKUP(D$5,[1]Teams!$C$4:$AG$16,9,FALSE)</f>
        <v>37</v>
      </c>
      <c r="C14" s="52" t="str">
        <f>HLOOKUP(C$6,[1]Teams!C$4:AF$20,9,FALSE)</f>
        <v>Joel Thorne</v>
      </c>
      <c r="D14" s="53" t="s">
        <v>22</v>
      </c>
      <c r="E14" s="54">
        <f t="shared" si="0"/>
        <v>2</v>
      </c>
      <c r="F14" s="54">
        <f t="shared" si="1"/>
        <v>3</v>
      </c>
      <c r="G14" s="54">
        <f t="shared" si="2"/>
        <v>1</v>
      </c>
      <c r="H14" s="55">
        <f t="shared" si="3"/>
        <v>6</v>
      </c>
      <c r="I14" s="56">
        <f>HLOOKUP(K$5,[1]Teams!$C$4:$AG$16,9,FALSE)</f>
        <v>67</v>
      </c>
      <c r="J14" s="52" t="str">
        <f>HLOOKUP(J$6,[1]Teams!C$4:AO$20,9,FALSE)</f>
        <v>Tim O'Leary</v>
      </c>
      <c r="K14" s="57"/>
      <c r="L14" s="54" t="str">
        <f t="shared" si="4"/>
        <v/>
      </c>
      <c r="M14" s="54" t="str">
        <f t="shared" si="5"/>
        <v/>
      </c>
      <c r="N14" s="54" t="str">
        <f t="shared" si="6"/>
        <v/>
      </c>
      <c r="O14" s="55" t="str">
        <f t="shared" si="7"/>
        <v/>
      </c>
      <c r="V14" s="5"/>
      <c r="W14" s="5"/>
      <c r="X14" s="5"/>
    </row>
    <row r="15" spans="1:24" ht="23.4">
      <c r="A15" s="50">
        <v>8</v>
      </c>
      <c r="B15" s="51">
        <f>HLOOKUP(D$5,[1]Teams!$C$4:$AG$16,10,FALSE)</f>
        <v>38</v>
      </c>
      <c r="C15" s="52" t="str">
        <f>HLOOKUP(C$6,[1]Teams!C$4:AF$20,10,FALSE)</f>
        <v>Justin Lawson</v>
      </c>
      <c r="D15" s="53" t="s">
        <v>22</v>
      </c>
      <c r="E15" s="54">
        <f t="shared" si="0"/>
        <v>2</v>
      </c>
      <c r="F15" s="54">
        <f t="shared" si="1"/>
        <v>0</v>
      </c>
      <c r="G15" s="54">
        <f t="shared" si="2"/>
        <v>0</v>
      </c>
      <c r="H15" s="55">
        <f t="shared" si="3"/>
        <v>2</v>
      </c>
      <c r="I15" s="56">
        <f>HLOOKUP(K$5,[1]Teams!$C$4:$AG$16,10,FALSE)</f>
        <v>68</v>
      </c>
      <c r="J15" s="52" t="str">
        <f>HLOOKUP(J$6,[1]Teams!C$4:AO$20,10,FALSE)</f>
        <v>Troy Doyle</v>
      </c>
      <c r="K15" s="57" t="s">
        <v>22</v>
      </c>
      <c r="L15" s="54">
        <f t="shared" si="4"/>
        <v>0</v>
      </c>
      <c r="M15" s="54">
        <f t="shared" si="5"/>
        <v>0</v>
      </c>
      <c r="N15" s="54">
        <f t="shared" si="6"/>
        <v>0</v>
      </c>
      <c r="O15" s="55">
        <f t="shared" si="7"/>
        <v>0</v>
      </c>
      <c r="V15" s="5"/>
      <c r="W15" s="5"/>
      <c r="X15" s="5"/>
    </row>
    <row r="16" spans="1:24" ht="21">
      <c r="A16" s="50">
        <v>9</v>
      </c>
      <c r="B16" s="51">
        <v>95</v>
      </c>
      <c r="C16" s="58"/>
      <c r="D16" s="53"/>
      <c r="E16" s="54" t="str">
        <f t="shared" si="0"/>
        <v/>
      </c>
      <c r="F16" s="54" t="str">
        <f t="shared" si="1"/>
        <v/>
      </c>
      <c r="G16" s="54" t="str">
        <f t="shared" si="2"/>
        <v/>
      </c>
      <c r="H16" s="55" t="str">
        <f t="shared" si="3"/>
        <v/>
      </c>
      <c r="I16" s="56">
        <v>99</v>
      </c>
      <c r="J16" s="58" t="s">
        <v>59</v>
      </c>
      <c r="K16" s="57" t="s">
        <v>22</v>
      </c>
      <c r="L16" s="54">
        <f t="shared" si="4"/>
        <v>1</v>
      </c>
      <c r="M16" s="54">
        <f t="shared" si="5"/>
        <v>0</v>
      </c>
      <c r="N16" s="54">
        <f t="shared" si="6"/>
        <v>0</v>
      </c>
      <c r="O16" s="55">
        <f t="shared" si="7"/>
        <v>1</v>
      </c>
      <c r="V16" s="5"/>
      <c r="W16" s="5"/>
      <c r="X16" s="5"/>
    </row>
    <row r="17" spans="1:25" ht="21">
      <c r="A17" s="50">
        <v>10</v>
      </c>
      <c r="B17" s="51">
        <v>94</v>
      </c>
      <c r="C17" s="58"/>
      <c r="D17" s="53"/>
      <c r="E17" s="54" t="str">
        <f t="shared" si="0"/>
        <v/>
      </c>
      <c r="F17" s="54" t="str">
        <f t="shared" si="1"/>
        <v/>
      </c>
      <c r="G17" s="54" t="str">
        <f t="shared" si="2"/>
        <v/>
      </c>
      <c r="H17" s="55" t="str">
        <f t="shared" si="3"/>
        <v/>
      </c>
      <c r="I17" s="56">
        <v>98</v>
      </c>
      <c r="J17" s="58"/>
      <c r="K17" s="57"/>
      <c r="L17" s="54" t="str">
        <f t="shared" si="4"/>
        <v/>
      </c>
      <c r="M17" s="54" t="str">
        <f t="shared" si="5"/>
        <v/>
      </c>
      <c r="N17" s="54" t="str">
        <f t="shared" si="6"/>
        <v/>
      </c>
      <c r="O17" s="55" t="str">
        <f t="shared" si="7"/>
        <v/>
      </c>
      <c r="V17" s="5"/>
      <c r="W17" s="5"/>
      <c r="X17" s="5"/>
    </row>
    <row r="18" spans="1:25" ht="21.6" thickBot="1">
      <c r="A18" s="50">
        <v>11</v>
      </c>
      <c r="B18" s="51">
        <f>HLOOKUP(D$5,[1]Teams!$C$4:$AG$16,13,FALSE)</f>
        <v>0</v>
      </c>
      <c r="C18" s="58"/>
      <c r="D18" s="59"/>
      <c r="E18" s="54" t="str">
        <f t="shared" si="0"/>
        <v/>
      </c>
      <c r="F18" s="54" t="str">
        <f t="shared" si="1"/>
        <v/>
      </c>
      <c r="G18" s="54" t="str">
        <f t="shared" si="2"/>
        <v/>
      </c>
      <c r="H18" s="55" t="str">
        <f t="shared" si="3"/>
        <v/>
      </c>
      <c r="I18" s="60">
        <f>HLOOKUP(K$5,[1]Teams!$C$4:$AG$16,13,FALSE)</f>
        <v>0</v>
      </c>
      <c r="J18" s="61"/>
      <c r="K18" s="62"/>
      <c r="L18" s="63"/>
      <c r="M18" s="63"/>
      <c r="N18" s="63"/>
      <c r="O18" s="55" t="str">
        <f t="shared" si="7"/>
        <v/>
      </c>
      <c r="V18" s="5"/>
      <c r="W18" s="5"/>
      <c r="X18" s="5"/>
    </row>
    <row r="19" spans="1:25" ht="21.6" thickBot="1">
      <c r="A19" s="50">
        <v>12</v>
      </c>
      <c r="B19" s="51">
        <f>HLOOKUP(D$5,[1]Teams!$C$4:$AG$17,14,FALSE)</f>
        <v>0</v>
      </c>
      <c r="C19" s="64">
        <f>HLOOKUP(C$6,[1]Teams!C$4:AF$20,14,FALSE)</f>
        <v>0</v>
      </c>
      <c r="D19" s="65" t="s">
        <v>28</v>
      </c>
      <c r="E19" s="66"/>
      <c r="F19" s="66"/>
      <c r="G19" s="67"/>
      <c r="H19" s="68"/>
      <c r="I19" s="69">
        <f>HLOOKUP(K$5,[1]Teams!$C$4:$AG$17,14,FALSE)</f>
        <v>0</v>
      </c>
      <c r="J19" s="70">
        <f>HLOOKUP(J$6,[1]Teams!C$4:AM$20,14,FALSE)</f>
        <v>0</v>
      </c>
      <c r="K19" s="71" t="s">
        <v>28</v>
      </c>
      <c r="L19" s="72"/>
      <c r="M19" s="72"/>
      <c r="N19" s="73"/>
      <c r="O19" s="68"/>
      <c r="V19" s="5"/>
      <c r="W19" s="5"/>
      <c r="X19" s="5"/>
    </row>
    <row r="20" spans="1:25" ht="26.4" thickBot="1">
      <c r="A20" s="50">
        <v>13</v>
      </c>
      <c r="B20" s="74">
        <f>HLOOKUP(D$5,[1]Teams!$C$4:$AG$16,3,FALSE)</f>
        <v>30</v>
      </c>
      <c r="C20" s="75" t="str">
        <f>HLOOKUP(C$6,[1]Teams!C$4:AF$20,3,FALSE)</f>
        <v>Chris Day</v>
      </c>
      <c r="D20" s="76"/>
      <c r="E20" s="22"/>
      <c r="F20" s="77"/>
      <c r="G20" s="23"/>
      <c r="H20" s="68"/>
      <c r="I20" s="74">
        <f>HLOOKUP(K$5,[1]Teams!$C$4:$AG$16,3,FALSE)</f>
        <v>60</v>
      </c>
      <c r="J20" s="75" t="str">
        <f>HLOOKUP(J$6,[1]Teams!C$4:AO$20,3,FALSE)</f>
        <v>Frederic Mailhot Landry</v>
      </c>
      <c r="K20" s="76"/>
      <c r="L20" s="22"/>
      <c r="M20" s="77"/>
      <c r="N20" s="23"/>
      <c r="O20" s="68"/>
      <c r="V20" s="5"/>
      <c r="W20" s="5"/>
      <c r="X20" s="5"/>
    </row>
    <row r="21" spans="1:25" ht="30.6" customHeight="1" thickBot="1">
      <c r="A21" s="50">
        <v>14</v>
      </c>
      <c r="B21" s="78" t="str">
        <f>IF(C24&lt;&gt;"","90","")</f>
        <v>90</v>
      </c>
      <c r="C21" s="79"/>
      <c r="D21" s="80"/>
      <c r="E21" s="81"/>
      <c r="F21" s="81"/>
      <c r="G21" s="81"/>
      <c r="H21" s="82"/>
      <c r="I21" s="78">
        <v>100</v>
      </c>
      <c r="J21" s="20" t="s">
        <v>60</v>
      </c>
      <c r="K21" s="20"/>
      <c r="L21" s="83"/>
      <c r="M21" s="83"/>
      <c r="N21" s="84"/>
      <c r="O21" s="68"/>
      <c r="V21" s="5"/>
      <c r="W21" s="5"/>
      <c r="X21" s="5"/>
    </row>
    <row r="22" spans="1:25" ht="24" thickBot="1">
      <c r="B22" s="85" t="s">
        <v>30</v>
      </c>
      <c r="C22" s="86">
        <f>COUNT(goals)</f>
        <v>11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87"/>
      <c r="O22" s="88"/>
      <c r="T22" t="str">
        <f>IF(G6&gt;M6,"Winner","")</f>
        <v>Winner</v>
      </c>
      <c r="U22" s="5" t="str">
        <f>IF(M6&gt;G6,"Winner","")</f>
        <v/>
      </c>
      <c r="V22" s="5"/>
      <c r="W22" s="5"/>
      <c r="X22" s="5"/>
      <c r="Y22" t="str">
        <f>IF(ABS(G6-M6)&lt;5,"No Fluffs","FLUFFS!")</f>
        <v>FLUFFS!</v>
      </c>
    </row>
    <row r="23" spans="1:25" s="97" customFormat="1" ht="36" customHeight="1" thickBot="1">
      <c r="A23" s="89"/>
      <c r="B23" s="90"/>
      <c r="C23" s="91" t="s">
        <v>31</v>
      </c>
      <c r="D23" s="92" t="s">
        <v>32</v>
      </c>
      <c r="E23" s="93" t="s">
        <v>33</v>
      </c>
      <c r="F23" s="94"/>
      <c r="G23" s="94"/>
      <c r="H23" s="95"/>
      <c r="I23" s="96" t="s">
        <v>34</v>
      </c>
      <c r="J23" s="96" t="s">
        <v>35</v>
      </c>
      <c r="K23" s="87"/>
      <c r="L23" s="87"/>
      <c r="M23" s="87"/>
      <c r="N23" s="87"/>
      <c r="O23" s="88"/>
      <c r="T23" s="87" t="s">
        <v>36</v>
      </c>
      <c r="U23" s="87" t="s">
        <v>37</v>
      </c>
      <c r="V23" s="87" t="s">
        <v>11</v>
      </c>
      <c r="W23" s="88"/>
      <c r="X23" s="97" t="s">
        <v>38</v>
      </c>
      <c r="Y23" s="97" t="s">
        <v>39</v>
      </c>
    </row>
    <row r="24" spans="1:25" s="97" customFormat="1" ht="36" customHeight="1" thickBot="1">
      <c r="A24" s="89"/>
      <c r="B24" s="98">
        <v>1</v>
      </c>
      <c r="C24" s="99">
        <v>33</v>
      </c>
      <c r="D24" s="100"/>
      <c r="E24" s="101"/>
      <c r="F24" s="102"/>
      <c r="G24" s="102"/>
      <c r="H24" s="103"/>
      <c r="I24" s="104">
        <v>0.73888888888888893</v>
      </c>
      <c r="J24" s="105"/>
      <c r="K24" s="106"/>
      <c r="L24" s="106"/>
      <c r="M24" s="106"/>
      <c r="N24" s="87"/>
      <c r="O24" s="88"/>
      <c r="T24" s="106">
        <f t="shared" ref="T24:T43" si="8">IF(AND(C24&lt;&gt;"",COUNTIF(B$8:B$18,C24)&gt;0),1,0)</f>
        <v>1</v>
      </c>
      <c r="U24" s="106">
        <f t="shared" ref="U24:U43" si="9">IF(AND(C24&lt;&gt;"",COUNTIF(I$8:I$18,C24)&gt;0),1,0)</f>
        <v>0</v>
      </c>
      <c r="V24" s="87">
        <f>T24</f>
        <v>1</v>
      </c>
      <c r="W24" s="88">
        <f>U24</f>
        <v>0</v>
      </c>
      <c r="X24" s="97">
        <f>ABS(V24-W24)</f>
        <v>1</v>
      </c>
    </row>
    <row r="25" spans="1:25" s="97" customFormat="1" ht="36" customHeight="1" thickBot="1">
      <c r="A25" s="89"/>
      <c r="B25" s="98">
        <v>2</v>
      </c>
      <c r="C25" s="99">
        <v>38</v>
      </c>
      <c r="D25" s="100">
        <v>34</v>
      </c>
      <c r="E25" s="101">
        <v>35</v>
      </c>
      <c r="F25" s="102"/>
      <c r="G25" s="102"/>
      <c r="H25" s="103"/>
      <c r="I25" s="104">
        <v>0.70972222222222225</v>
      </c>
      <c r="J25" s="105"/>
      <c r="K25" s="106"/>
      <c r="L25" s="106"/>
      <c r="M25" s="106"/>
      <c r="N25" s="87"/>
      <c r="O25" s="88"/>
      <c r="T25" s="106">
        <f t="shared" si="8"/>
        <v>1</v>
      </c>
      <c r="U25" s="106">
        <f t="shared" si="9"/>
        <v>0</v>
      </c>
      <c r="V25" s="87">
        <f>SUM(V24,T25)</f>
        <v>2</v>
      </c>
      <c r="W25" s="87">
        <f>SUM(W24,U25)</f>
        <v>0</v>
      </c>
      <c r="X25" s="97">
        <f t="shared" ref="X25:X43" si="10">ABS(V25-W25)</f>
        <v>2</v>
      </c>
    </row>
    <row r="26" spans="1:25" s="97" customFormat="1" ht="36" customHeight="1" thickBot="1">
      <c r="A26" s="89"/>
      <c r="B26" s="98">
        <v>3</v>
      </c>
      <c r="C26" s="99">
        <v>99</v>
      </c>
      <c r="D26" s="100"/>
      <c r="E26" s="101"/>
      <c r="F26" s="102"/>
      <c r="G26" s="102"/>
      <c r="H26" s="103"/>
      <c r="I26" s="104">
        <v>0.54166666666666663</v>
      </c>
      <c r="J26" s="105"/>
      <c r="K26" s="106"/>
      <c r="L26" s="106"/>
      <c r="M26" s="106"/>
      <c r="N26" s="87"/>
      <c r="O26" s="88"/>
      <c r="T26" s="106">
        <f t="shared" si="8"/>
        <v>0</v>
      </c>
      <c r="U26" s="106">
        <f t="shared" si="9"/>
        <v>1</v>
      </c>
      <c r="V26" s="87">
        <f t="shared" ref="V26:W41" si="11">SUM(V25,T26)</f>
        <v>2</v>
      </c>
      <c r="W26" s="87">
        <f t="shared" si="11"/>
        <v>1</v>
      </c>
      <c r="X26" s="97">
        <f t="shared" si="10"/>
        <v>1</v>
      </c>
    </row>
    <row r="27" spans="1:25" s="97" customFormat="1" ht="36" customHeight="1" thickBot="1">
      <c r="A27" s="89"/>
      <c r="B27" s="98">
        <v>4</v>
      </c>
      <c r="C27" s="99">
        <v>33</v>
      </c>
      <c r="D27" s="100">
        <v>37</v>
      </c>
      <c r="E27" s="101">
        <v>36</v>
      </c>
      <c r="F27" s="102"/>
      <c r="G27" s="102"/>
      <c r="H27" s="103"/>
      <c r="I27" s="104">
        <v>0.48472222222222222</v>
      </c>
      <c r="J27" s="105"/>
      <c r="K27" s="106"/>
      <c r="L27" s="106"/>
      <c r="M27" s="106"/>
      <c r="N27" s="87"/>
      <c r="O27" s="88"/>
      <c r="T27" s="106">
        <f t="shared" si="8"/>
        <v>1</v>
      </c>
      <c r="U27" s="106">
        <f t="shared" si="9"/>
        <v>0</v>
      </c>
      <c r="V27" s="87">
        <f t="shared" si="11"/>
        <v>3</v>
      </c>
      <c r="W27" s="87">
        <f t="shared" si="11"/>
        <v>1</v>
      </c>
      <c r="X27" s="97">
        <f t="shared" si="10"/>
        <v>2</v>
      </c>
    </row>
    <row r="28" spans="1:25" s="97" customFormat="1" ht="36" customHeight="1" thickBot="1">
      <c r="A28" s="89"/>
      <c r="B28" s="98">
        <v>5</v>
      </c>
      <c r="C28" s="99">
        <v>37</v>
      </c>
      <c r="D28" s="100">
        <v>33</v>
      </c>
      <c r="E28" s="101">
        <v>36</v>
      </c>
      <c r="F28" s="102"/>
      <c r="G28" s="102"/>
      <c r="H28" s="103"/>
      <c r="I28" s="104">
        <v>0.39166666666666666</v>
      </c>
      <c r="J28" s="105"/>
      <c r="K28" s="106"/>
      <c r="L28" s="106"/>
      <c r="M28" s="106"/>
      <c r="N28" s="87"/>
      <c r="O28" s="88"/>
      <c r="T28" s="106">
        <f t="shared" si="8"/>
        <v>1</v>
      </c>
      <c r="U28" s="106">
        <f t="shared" si="9"/>
        <v>0</v>
      </c>
      <c r="V28" s="87">
        <f t="shared" si="11"/>
        <v>4</v>
      </c>
      <c r="W28" s="87">
        <f t="shared" si="11"/>
        <v>1</v>
      </c>
      <c r="X28" s="97">
        <f t="shared" si="10"/>
        <v>3</v>
      </c>
    </row>
    <row r="29" spans="1:25" s="97" customFormat="1" ht="36" customHeight="1" thickBot="1">
      <c r="A29" s="89"/>
      <c r="B29" s="98">
        <v>6</v>
      </c>
      <c r="C29" s="99">
        <v>31</v>
      </c>
      <c r="D29" s="100"/>
      <c r="E29" s="101"/>
      <c r="F29" s="102"/>
      <c r="G29" s="102"/>
      <c r="H29" s="103"/>
      <c r="I29" s="104">
        <v>0.36944444444444446</v>
      </c>
      <c r="J29" s="105"/>
      <c r="K29" s="106"/>
      <c r="L29" s="106"/>
      <c r="M29" s="106"/>
      <c r="N29" s="87"/>
      <c r="O29" s="88"/>
      <c r="T29" s="106">
        <f t="shared" si="8"/>
        <v>1</v>
      </c>
      <c r="U29" s="106">
        <f t="shared" si="9"/>
        <v>0</v>
      </c>
      <c r="V29" s="87">
        <f t="shared" si="11"/>
        <v>5</v>
      </c>
      <c r="W29" s="87">
        <f t="shared" si="11"/>
        <v>1</v>
      </c>
      <c r="X29" s="97">
        <f t="shared" si="10"/>
        <v>4</v>
      </c>
    </row>
    <row r="30" spans="1:25" s="97" customFormat="1" ht="36" customHeight="1" thickBot="1">
      <c r="A30" s="89"/>
      <c r="B30" s="98">
        <v>7</v>
      </c>
      <c r="C30" s="99">
        <v>34</v>
      </c>
      <c r="D30" s="100">
        <v>37</v>
      </c>
      <c r="E30" s="101">
        <v>31</v>
      </c>
      <c r="F30" s="102"/>
      <c r="G30" s="102"/>
      <c r="H30" s="103"/>
      <c r="I30" s="104">
        <v>0.2388888888888889</v>
      </c>
      <c r="J30" s="105"/>
      <c r="K30" s="106"/>
      <c r="L30" s="106"/>
      <c r="M30" s="106"/>
      <c r="N30" s="87"/>
      <c r="O30" s="88"/>
      <c r="T30" s="106">
        <f t="shared" si="8"/>
        <v>1</v>
      </c>
      <c r="U30" s="106">
        <f t="shared" si="9"/>
        <v>0</v>
      </c>
      <c r="V30" s="87">
        <f t="shared" si="11"/>
        <v>6</v>
      </c>
      <c r="W30" s="87">
        <f t="shared" si="11"/>
        <v>1</v>
      </c>
      <c r="X30" s="97">
        <f t="shared" si="10"/>
        <v>5</v>
      </c>
    </row>
    <row r="31" spans="1:25" s="97" customFormat="1" ht="36" customHeight="1" thickBot="1">
      <c r="A31" s="89"/>
      <c r="B31" s="98">
        <v>8</v>
      </c>
      <c r="C31" s="99">
        <v>37</v>
      </c>
      <c r="D31" s="100">
        <v>36</v>
      </c>
      <c r="E31" s="101">
        <v>32</v>
      </c>
      <c r="F31" s="102"/>
      <c r="G31" s="102"/>
      <c r="H31" s="103"/>
      <c r="I31" s="104">
        <v>0.15902777777777777</v>
      </c>
      <c r="J31" s="105"/>
      <c r="K31" s="106"/>
      <c r="L31" s="106"/>
      <c r="M31" s="106"/>
      <c r="N31" s="87"/>
      <c r="O31" s="88"/>
      <c r="T31" s="106">
        <f t="shared" si="8"/>
        <v>1</v>
      </c>
      <c r="U31" s="106">
        <f t="shared" si="9"/>
        <v>0</v>
      </c>
      <c r="V31" s="87">
        <f t="shared" si="11"/>
        <v>7</v>
      </c>
      <c r="W31" s="87">
        <f t="shared" si="11"/>
        <v>1</v>
      </c>
      <c r="X31" s="97">
        <f t="shared" si="10"/>
        <v>6</v>
      </c>
    </row>
    <row r="32" spans="1:25" s="97" customFormat="1" ht="36" customHeight="1" thickBot="1">
      <c r="A32" s="89"/>
      <c r="B32" s="98">
        <v>9</v>
      </c>
      <c r="C32" s="99">
        <v>36</v>
      </c>
      <c r="D32" s="100">
        <v>32</v>
      </c>
      <c r="E32" s="101">
        <v>37</v>
      </c>
      <c r="F32" s="102"/>
      <c r="G32" s="102"/>
      <c r="H32" s="103"/>
      <c r="I32" s="104">
        <v>0.11944444444444445</v>
      </c>
      <c r="J32" s="105"/>
      <c r="K32" s="106"/>
      <c r="L32" s="106"/>
      <c r="M32" s="106"/>
      <c r="N32" s="87"/>
      <c r="O32" s="88"/>
      <c r="T32" s="106">
        <f t="shared" si="8"/>
        <v>1</v>
      </c>
      <c r="U32" s="106">
        <f t="shared" si="9"/>
        <v>0</v>
      </c>
      <c r="V32" s="87">
        <f t="shared" si="11"/>
        <v>8</v>
      </c>
      <c r="W32" s="87">
        <f t="shared" si="11"/>
        <v>1</v>
      </c>
      <c r="X32" s="97">
        <f t="shared" si="10"/>
        <v>7</v>
      </c>
    </row>
    <row r="33" spans="1:25" s="97" customFormat="1" ht="36" customHeight="1" thickBot="1">
      <c r="A33" s="89"/>
      <c r="B33" s="98">
        <v>10</v>
      </c>
      <c r="C33" s="99">
        <v>61</v>
      </c>
      <c r="D33" s="100"/>
      <c r="E33" s="101"/>
      <c r="F33" s="102"/>
      <c r="G33" s="102"/>
      <c r="H33" s="103"/>
      <c r="I33" s="104">
        <v>9.0972222222222218E-2</v>
      </c>
      <c r="J33" s="105"/>
      <c r="K33" s="106"/>
      <c r="L33" s="106"/>
      <c r="M33" s="106"/>
      <c r="N33" s="87"/>
      <c r="O33" s="88"/>
      <c r="T33" s="106">
        <f t="shared" si="8"/>
        <v>0</v>
      </c>
      <c r="U33" s="106">
        <f t="shared" si="9"/>
        <v>1</v>
      </c>
      <c r="V33" s="87">
        <f t="shared" si="11"/>
        <v>8</v>
      </c>
      <c r="W33" s="87">
        <f t="shared" si="11"/>
        <v>2</v>
      </c>
      <c r="X33" s="97">
        <f t="shared" si="10"/>
        <v>6</v>
      </c>
    </row>
    <row r="34" spans="1:25" s="97" customFormat="1" ht="36" customHeight="1" thickBot="1">
      <c r="A34" s="89"/>
      <c r="B34" s="98">
        <v>11</v>
      </c>
      <c r="C34" s="99">
        <v>38</v>
      </c>
      <c r="D34" s="100">
        <v>37</v>
      </c>
      <c r="E34" s="101"/>
      <c r="F34" s="102"/>
      <c r="G34" s="102"/>
      <c r="H34" s="103"/>
      <c r="I34" s="104" t="s">
        <v>61</v>
      </c>
      <c r="J34" s="105"/>
      <c r="K34" s="106"/>
      <c r="L34" s="106"/>
      <c r="M34" s="106"/>
      <c r="N34" s="87"/>
      <c r="O34" s="88"/>
      <c r="T34" s="106">
        <f t="shared" si="8"/>
        <v>1</v>
      </c>
      <c r="U34" s="106">
        <f t="shared" si="9"/>
        <v>0</v>
      </c>
      <c r="V34" s="87">
        <f t="shared" si="11"/>
        <v>9</v>
      </c>
      <c r="W34" s="87">
        <f t="shared" si="11"/>
        <v>2</v>
      </c>
      <c r="X34" s="97">
        <f t="shared" si="10"/>
        <v>7</v>
      </c>
      <c r="Y34" s="97" t="s">
        <v>54</v>
      </c>
    </row>
    <row r="35" spans="1:25" s="97" customFormat="1" ht="36" customHeight="1" thickBot="1">
      <c r="A35" s="89"/>
      <c r="B35" s="98">
        <v>12</v>
      </c>
      <c r="C35" s="99"/>
      <c r="D35" s="100"/>
      <c r="E35" s="101"/>
      <c r="F35" s="102"/>
      <c r="G35" s="102"/>
      <c r="H35" s="103"/>
      <c r="I35" s="104"/>
      <c r="J35" s="105"/>
      <c r="K35" s="106"/>
      <c r="L35" s="106"/>
      <c r="M35" s="106"/>
      <c r="N35" s="87"/>
      <c r="O35" s="88"/>
      <c r="T35" s="106">
        <f t="shared" si="8"/>
        <v>0</v>
      </c>
      <c r="U35" s="106">
        <f t="shared" si="9"/>
        <v>0</v>
      </c>
      <c r="V35" s="87">
        <f t="shared" si="11"/>
        <v>9</v>
      </c>
      <c r="W35" s="87">
        <f t="shared" si="11"/>
        <v>2</v>
      </c>
      <c r="X35" s="97">
        <f t="shared" si="10"/>
        <v>7</v>
      </c>
    </row>
    <row r="36" spans="1:25" s="97" customFormat="1" ht="36" customHeight="1" thickBot="1">
      <c r="A36" s="89"/>
      <c r="B36" s="98">
        <v>13</v>
      </c>
      <c r="C36" s="99"/>
      <c r="D36" s="100"/>
      <c r="E36" s="101"/>
      <c r="F36" s="102"/>
      <c r="G36" s="102"/>
      <c r="H36" s="103"/>
      <c r="I36" s="104"/>
      <c r="J36" s="105"/>
      <c r="K36" s="106"/>
      <c r="L36" s="106"/>
      <c r="M36" s="106"/>
      <c r="N36" s="87"/>
      <c r="O36" s="88"/>
      <c r="T36" s="106">
        <f t="shared" si="8"/>
        <v>0</v>
      </c>
      <c r="U36" s="106">
        <f t="shared" si="9"/>
        <v>0</v>
      </c>
      <c r="V36" s="87">
        <f t="shared" si="11"/>
        <v>9</v>
      </c>
      <c r="W36" s="87">
        <f t="shared" si="11"/>
        <v>2</v>
      </c>
      <c r="X36" s="97">
        <f t="shared" si="10"/>
        <v>7</v>
      </c>
    </row>
    <row r="37" spans="1:25" s="97" customFormat="1" ht="36" customHeight="1" thickBot="1">
      <c r="A37" s="89"/>
      <c r="B37" s="98">
        <v>14</v>
      </c>
      <c r="C37" s="99"/>
      <c r="D37" s="100"/>
      <c r="E37" s="101"/>
      <c r="F37" s="102"/>
      <c r="G37" s="102"/>
      <c r="H37" s="103"/>
      <c r="I37" s="104"/>
      <c r="J37" s="105"/>
      <c r="K37" s="106"/>
      <c r="L37" s="106"/>
      <c r="M37" s="106"/>
      <c r="N37" s="87"/>
      <c r="O37" s="88"/>
      <c r="T37" s="106">
        <f t="shared" si="8"/>
        <v>0</v>
      </c>
      <c r="U37" s="106">
        <f t="shared" si="9"/>
        <v>0</v>
      </c>
      <c r="V37" s="87">
        <f t="shared" si="11"/>
        <v>9</v>
      </c>
      <c r="W37" s="87">
        <f t="shared" si="11"/>
        <v>2</v>
      </c>
      <c r="X37" s="97">
        <f t="shared" si="10"/>
        <v>7</v>
      </c>
    </row>
    <row r="38" spans="1:25" s="97" customFormat="1" ht="36" customHeight="1" thickBot="1">
      <c r="A38" s="89"/>
      <c r="B38" s="98">
        <v>15</v>
      </c>
      <c r="C38" s="99"/>
      <c r="D38" s="100"/>
      <c r="E38" s="101"/>
      <c r="F38" s="102"/>
      <c r="G38" s="102"/>
      <c r="H38" s="103"/>
      <c r="I38" s="104"/>
      <c r="J38" s="105"/>
      <c r="K38" s="106"/>
      <c r="L38" s="106"/>
      <c r="M38" s="106"/>
      <c r="N38" s="87"/>
      <c r="O38" s="88"/>
      <c r="T38" s="106">
        <f t="shared" si="8"/>
        <v>0</v>
      </c>
      <c r="U38" s="106">
        <f t="shared" si="9"/>
        <v>0</v>
      </c>
      <c r="V38" s="87">
        <f t="shared" si="11"/>
        <v>9</v>
      </c>
      <c r="W38" s="87">
        <f t="shared" si="11"/>
        <v>2</v>
      </c>
      <c r="X38" s="97">
        <f t="shared" si="10"/>
        <v>7</v>
      </c>
    </row>
    <row r="39" spans="1:25" s="97" customFormat="1" ht="36" customHeight="1" thickBot="1">
      <c r="A39" s="89"/>
      <c r="B39" s="98">
        <v>16</v>
      </c>
      <c r="C39" s="99"/>
      <c r="D39" s="100"/>
      <c r="E39" s="101"/>
      <c r="F39" s="102"/>
      <c r="G39" s="102"/>
      <c r="H39" s="103"/>
      <c r="I39" s="104"/>
      <c r="J39" s="105"/>
      <c r="K39" s="106"/>
      <c r="L39" s="106"/>
      <c r="M39" s="106"/>
      <c r="N39" s="87"/>
      <c r="O39" s="88"/>
      <c r="T39" s="106">
        <f t="shared" si="8"/>
        <v>0</v>
      </c>
      <c r="U39" s="106">
        <f t="shared" si="9"/>
        <v>0</v>
      </c>
      <c r="V39" s="87">
        <f t="shared" si="11"/>
        <v>9</v>
      </c>
      <c r="W39" s="87">
        <f t="shared" si="11"/>
        <v>2</v>
      </c>
      <c r="X39" s="97">
        <f t="shared" si="10"/>
        <v>7</v>
      </c>
    </row>
    <row r="40" spans="1:25" s="97" customFormat="1" ht="36" customHeight="1" thickBot="1">
      <c r="A40" s="89"/>
      <c r="B40" s="98">
        <v>17</v>
      </c>
      <c r="C40" s="99"/>
      <c r="D40" s="100"/>
      <c r="E40" s="101"/>
      <c r="F40" s="102"/>
      <c r="G40" s="102"/>
      <c r="H40" s="103"/>
      <c r="I40" s="107"/>
      <c r="J40" s="105"/>
      <c r="K40" s="106"/>
      <c r="L40" s="106"/>
      <c r="M40" s="106"/>
      <c r="N40" s="87"/>
      <c r="O40" s="88"/>
      <c r="T40" s="106">
        <f t="shared" si="8"/>
        <v>0</v>
      </c>
      <c r="U40" s="106">
        <f t="shared" si="9"/>
        <v>0</v>
      </c>
      <c r="V40" s="87">
        <f t="shared" si="11"/>
        <v>9</v>
      </c>
      <c r="W40" s="87">
        <f t="shared" si="11"/>
        <v>2</v>
      </c>
      <c r="X40" s="97">
        <f t="shared" si="10"/>
        <v>7</v>
      </c>
    </row>
    <row r="41" spans="1:25" s="97" customFormat="1" ht="36" customHeight="1" thickBot="1">
      <c r="A41" s="89"/>
      <c r="B41" s="98">
        <v>18</v>
      </c>
      <c r="C41" s="99"/>
      <c r="D41" s="100"/>
      <c r="E41" s="101"/>
      <c r="F41" s="102"/>
      <c r="G41" s="102"/>
      <c r="H41" s="103"/>
      <c r="I41" s="107"/>
      <c r="J41" s="105"/>
      <c r="K41" s="106"/>
      <c r="L41" s="106"/>
      <c r="M41" s="106"/>
      <c r="N41" s="87"/>
      <c r="O41" s="88"/>
      <c r="T41" s="106">
        <f t="shared" si="8"/>
        <v>0</v>
      </c>
      <c r="U41" s="106">
        <f t="shared" si="9"/>
        <v>0</v>
      </c>
      <c r="V41" s="87">
        <f t="shared" si="11"/>
        <v>9</v>
      </c>
      <c r="W41" s="87">
        <f t="shared" si="11"/>
        <v>2</v>
      </c>
      <c r="X41" s="97">
        <f t="shared" si="10"/>
        <v>7</v>
      </c>
    </row>
    <row r="42" spans="1:25" s="97" customFormat="1" ht="36" customHeight="1" thickBot="1">
      <c r="A42" s="89"/>
      <c r="B42" s="98">
        <v>19</v>
      </c>
      <c r="C42" s="99"/>
      <c r="D42" s="100"/>
      <c r="E42" s="101"/>
      <c r="F42" s="102"/>
      <c r="G42" s="102"/>
      <c r="H42" s="103"/>
      <c r="I42" s="107"/>
      <c r="J42" s="105"/>
      <c r="K42" s="106"/>
      <c r="L42" s="106"/>
      <c r="M42" s="106"/>
      <c r="N42" s="87"/>
      <c r="O42" s="88"/>
      <c r="T42" s="106">
        <f t="shared" si="8"/>
        <v>0</v>
      </c>
      <c r="U42" s="106">
        <f t="shared" si="9"/>
        <v>0</v>
      </c>
      <c r="V42" s="87">
        <f>SUM(V41,T42)</f>
        <v>9</v>
      </c>
      <c r="W42" s="87">
        <f>SUM(W41,U42)</f>
        <v>2</v>
      </c>
      <c r="X42" s="97">
        <f t="shared" si="10"/>
        <v>7</v>
      </c>
    </row>
    <row r="43" spans="1:25" s="97" customFormat="1" ht="36" customHeight="1" thickBot="1">
      <c r="A43" s="89"/>
      <c r="B43" s="98">
        <v>20</v>
      </c>
      <c r="C43" s="99"/>
      <c r="D43" s="100"/>
      <c r="E43" s="101"/>
      <c r="F43" s="102"/>
      <c r="G43" s="102"/>
      <c r="H43" s="103"/>
      <c r="I43" s="107"/>
      <c r="J43" s="105"/>
      <c r="K43" s="108"/>
      <c r="L43" s="108"/>
      <c r="M43" s="108"/>
      <c r="N43" s="109"/>
      <c r="O43" s="110"/>
      <c r="T43" s="106">
        <f t="shared" si="8"/>
        <v>0</v>
      </c>
      <c r="U43" s="106">
        <f t="shared" si="9"/>
        <v>0</v>
      </c>
      <c r="V43" s="87">
        <f>SUM(V42,T43)</f>
        <v>9</v>
      </c>
      <c r="W43" s="87">
        <f>SUM(W42,U43)</f>
        <v>2</v>
      </c>
      <c r="X43" s="97">
        <f t="shared" si="10"/>
        <v>7</v>
      </c>
    </row>
    <row r="44" spans="1:25">
      <c r="C44" s="83"/>
    </row>
  </sheetData>
  <mergeCells count="37">
    <mergeCell ref="E43:H43"/>
    <mergeCell ref="E37:H37"/>
    <mergeCell ref="E38:H38"/>
    <mergeCell ref="E39:H39"/>
    <mergeCell ref="E40:H40"/>
    <mergeCell ref="E41:H41"/>
    <mergeCell ref="E42:H42"/>
    <mergeCell ref="E31:H31"/>
    <mergeCell ref="E32:H32"/>
    <mergeCell ref="E33:H33"/>
    <mergeCell ref="E34:H34"/>
    <mergeCell ref="E35:H35"/>
    <mergeCell ref="E36:H36"/>
    <mergeCell ref="E25:H25"/>
    <mergeCell ref="E26:H26"/>
    <mergeCell ref="E27:H27"/>
    <mergeCell ref="E28:H28"/>
    <mergeCell ref="E29:H29"/>
    <mergeCell ref="E30:H30"/>
    <mergeCell ref="C20:D20"/>
    <mergeCell ref="E20:G20"/>
    <mergeCell ref="J20:K20"/>
    <mergeCell ref="L20:N20"/>
    <mergeCell ref="E23:H23"/>
    <mergeCell ref="E24:H24"/>
    <mergeCell ref="E6:F6"/>
    <mergeCell ref="G6:H6"/>
    <mergeCell ref="K6:L6"/>
    <mergeCell ref="M6:N6"/>
    <mergeCell ref="D19:G19"/>
    <mergeCell ref="K19:N19"/>
    <mergeCell ref="E3:F3"/>
    <mergeCell ref="G3:H3"/>
    <mergeCell ref="J3:M3"/>
    <mergeCell ref="E4:F4"/>
    <mergeCell ref="G4:H4"/>
    <mergeCell ref="J4:M4"/>
  </mergeCells>
  <conditionalFormatting sqref="I8:J19 B8:C19">
    <cfRule type="cellIs" dxfId="32" priority="8" operator="equal">
      <formula>0</formula>
    </cfRule>
  </conditionalFormatting>
  <conditionalFormatting sqref="C6 J6">
    <cfRule type="cellIs" dxfId="31" priority="7" stopIfTrue="1" operator="equal">
      <formula>"Purple Heys"</formula>
    </cfRule>
  </conditionalFormatting>
  <conditionalFormatting sqref="C6 J6">
    <cfRule type="cellIs" dxfId="30" priority="1" stopIfTrue="1" operator="equal">
      <formula>"Retribution"</formula>
    </cfRule>
    <cfRule type="cellIs" dxfId="29" priority="2" stopIfTrue="1" operator="equal">
      <formula>"Golden Panthers"</formula>
    </cfRule>
    <cfRule type="cellIs" dxfId="28" priority="3" stopIfTrue="1" operator="equal">
      <formula>"Blue Storm"</formula>
    </cfRule>
    <cfRule type="cellIs" dxfId="27" priority="4" stopIfTrue="1" operator="equal">
      <formula>"The Green Machine"</formula>
    </cfRule>
    <cfRule type="cellIs" dxfId="26" priority="5" stopIfTrue="1" operator="equal">
      <formula>"Red Light District"</formula>
    </cfRule>
    <cfRule type="cellIs" dxfId="25" priority="6" stopIfTrue="1" operator="equal">
      <formula>"Slashing Pumpkins"</formula>
    </cfRule>
  </conditionalFormatting>
  <pageMargins left="0.7" right="0.7" top="0.75" bottom="0.75" header="0.3" footer="0.3"/>
  <pageSetup scale="54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84</vt:i4>
      </vt:variant>
    </vt:vector>
  </HeadingPairs>
  <TitlesOfParts>
    <vt:vector size="96" baseType="lpstr">
      <vt:lpstr>Week_4-Game_1</vt:lpstr>
      <vt:lpstr>Week_4-Game_2</vt:lpstr>
      <vt:lpstr>Week_4-Game_3</vt:lpstr>
      <vt:lpstr>Week_4-Game_4</vt:lpstr>
      <vt:lpstr>Week_4-Game_5</vt:lpstr>
      <vt:lpstr>Week_4-Game_6</vt:lpstr>
      <vt:lpstr>Week_4-Game_7</vt:lpstr>
      <vt:lpstr>Week_4-Game_8</vt:lpstr>
      <vt:lpstr>Week_4-Game_9</vt:lpstr>
      <vt:lpstr>Week_4-Game_10</vt:lpstr>
      <vt:lpstr>Week_4-Game_11</vt:lpstr>
      <vt:lpstr>Week_4-Game_12</vt:lpstr>
      <vt:lpstr>'Week_4-Game_1'!clrGameSheet</vt:lpstr>
      <vt:lpstr>'Week_4-Game_10'!clrGameSheet</vt:lpstr>
      <vt:lpstr>'Week_4-Game_11'!clrGameSheet</vt:lpstr>
      <vt:lpstr>'Week_4-Game_12'!clrGameSheet</vt:lpstr>
      <vt:lpstr>'Week_4-Game_2'!clrGameSheet</vt:lpstr>
      <vt:lpstr>'Week_4-Game_3'!clrGameSheet</vt:lpstr>
      <vt:lpstr>'Week_4-Game_4'!clrGameSheet</vt:lpstr>
      <vt:lpstr>'Week_4-Game_5'!clrGameSheet</vt:lpstr>
      <vt:lpstr>'Week_4-Game_6'!clrGameSheet</vt:lpstr>
      <vt:lpstr>'Week_4-Game_7'!clrGameSheet</vt:lpstr>
      <vt:lpstr>'Week_4-Game_8'!clrGameSheet</vt:lpstr>
      <vt:lpstr>'Week_4-Game_9'!clrGameSheet</vt:lpstr>
      <vt:lpstr>'Week_4-Game_1'!clrGameSheet2</vt:lpstr>
      <vt:lpstr>'Week_4-Game_10'!clrGameSheet2</vt:lpstr>
      <vt:lpstr>'Week_4-Game_11'!clrGameSheet2</vt:lpstr>
      <vt:lpstr>'Week_4-Game_12'!clrGameSheet2</vt:lpstr>
      <vt:lpstr>'Week_4-Game_2'!clrGameSheet2</vt:lpstr>
      <vt:lpstr>'Week_4-Game_3'!clrGameSheet2</vt:lpstr>
      <vt:lpstr>'Week_4-Game_4'!clrGameSheet2</vt:lpstr>
      <vt:lpstr>'Week_4-Game_5'!clrGameSheet2</vt:lpstr>
      <vt:lpstr>'Week_4-Game_6'!clrGameSheet2</vt:lpstr>
      <vt:lpstr>'Week_4-Game_7'!clrGameSheet2</vt:lpstr>
      <vt:lpstr>'Week_4-Game_8'!clrGameSheet2</vt:lpstr>
      <vt:lpstr>'Week_4-Game_9'!clrGameSheet2</vt:lpstr>
      <vt:lpstr>'Week_4-Game_1'!firsts</vt:lpstr>
      <vt:lpstr>'Week_4-Game_10'!firsts</vt:lpstr>
      <vt:lpstr>'Week_4-Game_11'!firsts</vt:lpstr>
      <vt:lpstr>'Week_4-Game_12'!firsts</vt:lpstr>
      <vt:lpstr>'Week_4-Game_2'!firsts</vt:lpstr>
      <vt:lpstr>'Week_4-Game_3'!firsts</vt:lpstr>
      <vt:lpstr>'Week_4-Game_4'!firsts</vt:lpstr>
      <vt:lpstr>'Week_4-Game_5'!firsts</vt:lpstr>
      <vt:lpstr>'Week_4-Game_6'!firsts</vt:lpstr>
      <vt:lpstr>'Week_4-Game_7'!firsts</vt:lpstr>
      <vt:lpstr>'Week_4-Game_8'!firsts</vt:lpstr>
      <vt:lpstr>'Week_4-Game_9'!firsts</vt:lpstr>
      <vt:lpstr>'Week_4-Game_1'!goals</vt:lpstr>
      <vt:lpstr>'Week_4-Game_10'!goals</vt:lpstr>
      <vt:lpstr>'Week_4-Game_11'!goals</vt:lpstr>
      <vt:lpstr>'Week_4-Game_12'!goals</vt:lpstr>
      <vt:lpstr>'Week_4-Game_2'!goals</vt:lpstr>
      <vt:lpstr>'Week_4-Game_3'!goals</vt:lpstr>
      <vt:lpstr>'Week_4-Game_4'!goals</vt:lpstr>
      <vt:lpstr>'Week_4-Game_5'!goals</vt:lpstr>
      <vt:lpstr>'Week_4-Game_6'!goals</vt:lpstr>
      <vt:lpstr>'Week_4-Game_7'!goals</vt:lpstr>
      <vt:lpstr>'Week_4-Game_8'!goals</vt:lpstr>
      <vt:lpstr>'Week_4-Game_9'!goals</vt:lpstr>
      <vt:lpstr>'Week_4-Game_1'!Print_Area</vt:lpstr>
      <vt:lpstr>'Week_4-Game_10'!Print_Area</vt:lpstr>
      <vt:lpstr>'Week_4-Game_11'!Print_Area</vt:lpstr>
      <vt:lpstr>'Week_4-Game_12'!Print_Area</vt:lpstr>
      <vt:lpstr>'Week_4-Game_2'!Print_Area</vt:lpstr>
      <vt:lpstr>'Week_4-Game_3'!Print_Area</vt:lpstr>
      <vt:lpstr>'Week_4-Game_4'!Print_Area</vt:lpstr>
      <vt:lpstr>'Week_4-Game_5'!Print_Area</vt:lpstr>
      <vt:lpstr>'Week_4-Game_6'!Print_Area</vt:lpstr>
      <vt:lpstr>'Week_4-Game_7'!Print_Area</vt:lpstr>
      <vt:lpstr>'Week_4-Game_8'!Print_Area</vt:lpstr>
      <vt:lpstr>'Week_4-Game_9'!Print_Area</vt:lpstr>
      <vt:lpstr>'Week_4-Game_1'!seconds</vt:lpstr>
      <vt:lpstr>'Week_4-Game_10'!seconds</vt:lpstr>
      <vt:lpstr>'Week_4-Game_11'!seconds</vt:lpstr>
      <vt:lpstr>'Week_4-Game_12'!seconds</vt:lpstr>
      <vt:lpstr>'Week_4-Game_2'!seconds</vt:lpstr>
      <vt:lpstr>'Week_4-Game_3'!seconds</vt:lpstr>
      <vt:lpstr>'Week_4-Game_4'!seconds</vt:lpstr>
      <vt:lpstr>'Week_4-Game_5'!seconds</vt:lpstr>
      <vt:lpstr>'Week_4-Game_6'!seconds</vt:lpstr>
      <vt:lpstr>'Week_4-Game_7'!seconds</vt:lpstr>
      <vt:lpstr>'Week_4-Game_8'!seconds</vt:lpstr>
      <vt:lpstr>'Week_4-Game_9'!seconds</vt:lpstr>
      <vt:lpstr>'Week_4-Game_1'!StatZone</vt:lpstr>
      <vt:lpstr>'Week_4-Game_10'!StatZone</vt:lpstr>
      <vt:lpstr>'Week_4-Game_11'!StatZone</vt:lpstr>
      <vt:lpstr>'Week_4-Game_12'!StatZone</vt:lpstr>
      <vt:lpstr>'Week_4-Game_2'!StatZone</vt:lpstr>
      <vt:lpstr>'Week_4-Game_3'!StatZone</vt:lpstr>
      <vt:lpstr>'Week_4-Game_4'!StatZone</vt:lpstr>
      <vt:lpstr>'Week_4-Game_5'!StatZone</vt:lpstr>
      <vt:lpstr>'Week_4-Game_6'!StatZone</vt:lpstr>
      <vt:lpstr>'Week_4-Game_7'!StatZone</vt:lpstr>
      <vt:lpstr>'Week_4-Game_8'!StatZone</vt:lpstr>
      <vt:lpstr>'Week_4-Game_9'!StatZone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Connor</dc:creator>
  <cp:lastModifiedBy>Mike Connor</cp:lastModifiedBy>
  <dcterms:created xsi:type="dcterms:W3CDTF">2015-10-14T22:53:25Z</dcterms:created>
  <dcterms:modified xsi:type="dcterms:W3CDTF">2015-10-14T22:53:52Z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</Properties>
</file>